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ricj\OneDrive\Documents\"/>
    </mc:Choice>
  </mc:AlternateContent>
  <xr:revisionPtr revIDLastSave="0" documentId="8_{16412504-F336-4A74-A9D9-512677B509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-VF" sheetId="1" r:id="rId1"/>
  </sheets>
  <definedNames>
    <definedName name="délai" localSheetId="0">'Fr-VF'!$G$7</definedName>
    <definedName name="délai">#REF!</definedName>
    <definedName name="diag" localSheetId="0">'Fr-VF'!#REF!</definedName>
    <definedName name="diag">#REF!</definedName>
    <definedName name="diago" localSheetId="0">'Fr-VF'!$R$15:$W$44</definedName>
    <definedName name="diago">#REF!</definedName>
    <definedName name="Heure_arrivée" localSheetId="0">'Fr-VF'!$I$174</definedName>
    <definedName name="Heure_arrivée">#REF!</definedName>
    <definedName name="heure_départ" localSheetId="0">'Fr-VF'!$G$5</definedName>
    <definedName name="heure_départ">#REF!</definedName>
    <definedName name="heure_limite" localSheetId="0">'Fr-VF'!$G$8</definedName>
    <definedName name="heure_limite">#REF!</definedName>
    <definedName name="_xlnm.Print_Titles" localSheetId="0">'Fr-VF'!$13:$14</definedName>
    <definedName name="initiales" localSheetId="0">'Fr-VF'!$G$1</definedName>
    <definedName name="initiales">#REF!</definedName>
    <definedName name="km_arrivée" localSheetId="0">'Fr-VF'!$D$174</definedName>
    <definedName name="km_arrivée">#REF!</definedName>
    <definedName name="km_départ" localSheetId="0">'Fr-VF'!$C$15</definedName>
    <definedName name="km_départ">#REF!</definedName>
    <definedName name="ville_arrivée" localSheetId="0">'Fr-VF'!$E$174</definedName>
    <definedName name="ville_arrivée">#REF!</definedName>
    <definedName name="ville_départ" localSheetId="0">'Fr-VF'!$E$15</definedName>
    <definedName name="ville_départ">#REF!</definedName>
    <definedName name="_xlnm.Print_Area" localSheetId="0">'Fr-VF'!$A$1:$J$176</definedName>
  </definedNames>
  <calcPr calcId="191029"/>
</workbook>
</file>

<file path=xl/calcChain.xml><?xml version="1.0" encoding="utf-8"?>
<calcChain xmlns="http://schemas.openxmlformats.org/spreadsheetml/2006/main">
  <c r="K174" i="1" l="1"/>
  <c r="M174" i="1"/>
  <c r="N174" i="1"/>
  <c r="O174" i="1"/>
  <c r="P174" i="1"/>
  <c r="A174" i="1" s="1"/>
  <c r="I174" i="1"/>
  <c r="B174" i="1"/>
  <c r="J48" i="1"/>
  <c r="J49" i="1"/>
  <c r="J50" i="1"/>
  <c r="J53" i="1"/>
  <c r="J54" i="1"/>
  <c r="J55" i="1"/>
  <c r="J56" i="1"/>
  <c r="J57" i="1"/>
  <c r="J58" i="1"/>
  <c r="J60" i="1"/>
  <c r="J16" i="1"/>
  <c r="K16" i="1"/>
  <c r="M16" i="1"/>
  <c r="B16" i="1" s="1"/>
  <c r="G11" i="1"/>
  <c r="K15" i="1"/>
  <c r="N15" i="1" s="1"/>
  <c r="O15" i="1" s="1"/>
  <c r="M15" i="1"/>
  <c r="N16" i="1" l="1"/>
  <c r="O16" i="1" s="1"/>
  <c r="I16" i="1"/>
  <c r="P15" i="1"/>
  <c r="G7" i="1"/>
  <c r="G8" i="1" s="1"/>
  <c r="F174" i="1" s="1"/>
  <c r="G10" i="1"/>
  <c r="A15" i="1"/>
  <c r="E15" i="1"/>
  <c r="I15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7" i="1"/>
  <c r="J38" i="1"/>
  <c r="J40" i="1"/>
  <c r="J41" i="1"/>
  <c r="J42" i="1"/>
  <c r="J43" i="1"/>
  <c r="J44" i="1"/>
  <c r="J45" i="1"/>
  <c r="J46" i="1"/>
  <c r="J62" i="1"/>
  <c r="J63" i="1"/>
  <c r="J64" i="1"/>
  <c r="J65" i="1"/>
  <c r="J66" i="1"/>
  <c r="J67" i="1"/>
  <c r="J68" i="1"/>
  <c r="J69" i="1"/>
  <c r="J71" i="1"/>
  <c r="J72" i="1"/>
  <c r="J73" i="1"/>
  <c r="J74" i="1"/>
  <c r="J75" i="1"/>
  <c r="J76" i="1"/>
  <c r="J77" i="1"/>
  <c r="J79" i="1"/>
  <c r="J80" i="1"/>
  <c r="J81" i="1"/>
  <c r="J82" i="1"/>
  <c r="J83" i="1"/>
  <c r="J84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2" i="1"/>
  <c r="J103" i="1"/>
  <c r="J104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4" i="1"/>
  <c r="J125" i="1"/>
  <c r="J126" i="1"/>
  <c r="J127" i="1"/>
  <c r="J128" i="1"/>
  <c r="J129" i="1"/>
  <c r="J130" i="1"/>
  <c r="J132" i="1"/>
  <c r="J133" i="1"/>
  <c r="J134" i="1"/>
  <c r="J135" i="1"/>
  <c r="J136" i="1"/>
  <c r="J137" i="1"/>
  <c r="J138" i="1"/>
  <c r="J139" i="1"/>
  <c r="J143" i="1"/>
  <c r="J144" i="1"/>
  <c r="J145" i="1"/>
  <c r="J146" i="1"/>
  <c r="J147" i="1"/>
  <c r="J148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5" i="1"/>
  <c r="J167" i="1"/>
  <c r="J168" i="1"/>
  <c r="J169" i="1"/>
  <c r="J170" i="1"/>
  <c r="J171" i="1"/>
  <c r="J172" i="1"/>
  <c r="J173" i="1"/>
  <c r="E174" i="1"/>
  <c r="J174" i="1"/>
  <c r="P16" i="1" l="1"/>
  <c r="A16" i="1" s="1"/>
  <c r="E3" i="1"/>
  <c r="A1" i="1"/>
  <c r="M17" i="1" l="1"/>
  <c r="K17" i="1"/>
  <c r="M18" i="1" l="1"/>
  <c r="B17" i="1"/>
  <c r="N17" i="1"/>
  <c r="K18" i="1"/>
  <c r="K19" i="1" s="1"/>
  <c r="K20" i="1" s="1"/>
  <c r="I17" i="1" l="1"/>
  <c r="P17" i="1"/>
  <c r="A17" i="1" s="1"/>
  <c r="M19" i="1"/>
  <c r="B18" i="1"/>
  <c r="K21" i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O17" i="1"/>
  <c r="N18" i="1" s="1"/>
  <c r="I18" i="1" s="1"/>
  <c r="K46" i="1" l="1"/>
  <c r="M20" i="1"/>
  <c r="B19" i="1"/>
  <c r="O18" i="1"/>
  <c r="N19" i="1" s="1"/>
  <c r="P18" i="1"/>
  <c r="K47" i="1" l="1"/>
  <c r="K48" i="1" s="1"/>
  <c r="K49" i="1" s="1"/>
  <c r="K50" i="1" s="1"/>
  <c r="A18" i="1"/>
  <c r="I19" i="1"/>
  <c r="M21" i="1"/>
  <c r="B20" i="1"/>
  <c r="O19" i="1"/>
  <c r="N20" i="1" s="1"/>
  <c r="P19" i="1"/>
  <c r="K51" i="1" l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A19" i="1"/>
  <c r="I20" i="1"/>
  <c r="M22" i="1"/>
  <c r="B21" i="1"/>
  <c r="O20" i="1"/>
  <c r="N21" i="1" s="1"/>
  <c r="P20" i="1"/>
  <c r="K95" i="1" l="1"/>
  <c r="K96" i="1" s="1"/>
  <c r="K97" i="1" s="1"/>
  <c r="K98" i="1" s="1"/>
  <c r="A20" i="1"/>
  <c r="I21" i="1"/>
  <c r="M23" i="1"/>
  <c r="B22" i="1"/>
  <c r="O21" i="1"/>
  <c r="N22" i="1" s="1"/>
  <c r="P21" i="1"/>
  <c r="K99" i="1" l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A21" i="1"/>
  <c r="I22" i="1"/>
  <c r="M24" i="1"/>
  <c r="B23" i="1"/>
  <c r="O22" i="1"/>
  <c r="N23" i="1" s="1"/>
  <c r="P22" i="1"/>
  <c r="K148" i="1" l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A22" i="1"/>
  <c r="I23" i="1"/>
  <c r="M25" i="1"/>
  <c r="B24" i="1"/>
  <c r="P23" i="1"/>
  <c r="O23" i="1"/>
  <c r="N24" i="1" s="1"/>
  <c r="A23" i="1" l="1"/>
  <c r="I24" i="1"/>
  <c r="M26" i="1"/>
  <c r="B25" i="1"/>
  <c r="P24" i="1"/>
  <c r="O24" i="1"/>
  <c r="N25" i="1" s="1"/>
  <c r="A24" i="1" l="1"/>
  <c r="I25" i="1"/>
  <c r="M27" i="1"/>
  <c r="B26" i="1"/>
  <c r="P25" i="1"/>
  <c r="O25" i="1"/>
  <c r="N26" i="1" s="1"/>
  <c r="A25" i="1" l="1"/>
  <c r="I26" i="1"/>
  <c r="M28" i="1"/>
  <c r="B28" i="1" s="1"/>
  <c r="B27" i="1"/>
  <c r="P26" i="1"/>
  <c r="O26" i="1"/>
  <c r="N27" i="1" s="1"/>
  <c r="A26" i="1" l="1"/>
  <c r="I27" i="1"/>
  <c r="O27" i="1"/>
  <c r="N28" i="1" s="1"/>
  <c r="P27" i="1"/>
  <c r="M29" i="1"/>
  <c r="B29" i="1" s="1"/>
  <c r="A27" i="1" l="1"/>
  <c r="I28" i="1"/>
  <c r="O28" i="1"/>
  <c r="P28" i="1"/>
  <c r="M30" i="1"/>
  <c r="B30" i="1" s="1"/>
  <c r="A28" i="1" l="1"/>
  <c r="M31" i="1"/>
  <c r="B31" i="1" s="1"/>
  <c r="N29" i="1"/>
  <c r="I29" i="1" s="1"/>
  <c r="M32" i="1" l="1"/>
  <c r="B32" i="1" s="1"/>
  <c r="O29" i="1"/>
  <c r="N30" i="1" s="1"/>
  <c r="P29" i="1"/>
  <c r="A29" i="1" l="1"/>
  <c r="I30" i="1"/>
  <c r="M33" i="1"/>
  <c r="B33" i="1" s="1"/>
  <c r="O30" i="1"/>
  <c r="N31" i="1" s="1"/>
  <c r="P30" i="1"/>
  <c r="A30" i="1" l="1"/>
  <c r="I31" i="1"/>
  <c r="M34" i="1"/>
  <c r="B34" i="1" s="1"/>
  <c r="O31" i="1"/>
  <c r="N32" i="1" s="1"/>
  <c r="P31" i="1"/>
  <c r="A31" i="1" l="1"/>
  <c r="I32" i="1"/>
  <c r="M35" i="1"/>
  <c r="B35" i="1" s="1"/>
  <c r="O32" i="1"/>
  <c r="N33" i="1" s="1"/>
  <c r="P32" i="1"/>
  <c r="A32" i="1" l="1"/>
  <c r="I33" i="1"/>
  <c r="M36" i="1"/>
  <c r="B36" i="1" s="1"/>
  <c r="O33" i="1"/>
  <c r="N34" i="1" s="1"/>
  <c r="P33" i="1"/>
  <c r="A33" i="1" l="1"/>
  <c r="I34" i="1"/>
  <c r="M37" i="1"/>
  <c r="B37" i="1" s="1"/>
  <c r="O34" i="1"/>
  <c r="N35" i="1" s="1"/>
  <c r="P34" i="1"/>
  <c r="A34" i="1" l="1"/>
  <c r="I35" i="1"/>
  <c r="M38" i="1"/>
  <c r="B38" i="1" s="1"/>
  <c r="O35" i="1"/>
  <c r="N36" i="1" s="1"/>
  <c r="P35" i="1"/>
  <c r="A35" i="1" l="1"/>
  <c r="I36" i="1"/>
  <c r="M39" i="1"/>
  <c r="B39" i="1" s="1"/>
  <c r="O36" i="1"/>
  <c r="P36" i="1"/>
  <c r="N37" i="1" l="1"/>
  <c r="I37" i="1" s="1"/>
  <c r="J36" i="1"/>
  <c r="A36" i="1"/>
  <c r="M40" i="1"/>
  <c r="B40" i="1" s="1"/>
  <c r="P37" i="1" l="1"/>
  <c r="A37" i="1" s="1"/>
  <c r="O37" i="1"/>
  <c r="N38" i="1" s="1"/>
  <c r="P38" i="1" s="1"/>
  <c r="M41" i="1"/>
  <c r="B41" i="1" s="1"/>
  <c r="I38" i="1" l="1"/>
  <c r="O38" i="1"/>
  <c r="N39" i="1" s="1"/>
  <c r="I39" i="1" s="1"/>
  <c r="A38" i="1"/>
  <c r="M42" i="1"/>
  <c r="B42" i="1" s="1"/>
  <c r="O39" i="1"/>
  <c r="P39" i="1"/>
  <c r="A39" i="1" l="1"/>
  <c r="N40" i="1"/>
  <c r="I40" i="1" s="1"/>
  <c r="J39" i="1"/>
  <c r="M43" i="1"/>
  <c r="B43" i="1" s="1"/>
  <c r="P40" i="1" l="1"/>
  <c r="O40" i="1"/>
  <c r="N41" i="1" s="1"/>
  <c r="M44" i="1"/>
  <c r="B44" i="1" l="1"/>
  <c r="M45" i="1"/>
  <c r="M46" i="1" s="1"/>
  <c r="M47" i="1" s="1"/>
  <c r="M48" i="1" s="1"/>
  <c r="M49" i="1" s="1"/>
  <c r="M50" i="1" s="1"/>
  <c r="M51" i="1" s="1"/>
  <c r="A40" i="1"/>
  <c r="I41" i="1"/>
  <c r="P41" i="1"/>
  <c r="O41" i="1"/>
  <c r="N42" i="1" s="1"/>
  <c r="M52" i="1" l="1"/>
  <c r="B51" i="1"/>
  <c r="B49" i="1"/>
  <c r="B47" i="1"/>
  <c r="B45" i="1"/>
  <c r="A41" i="1"/>
  <c r="I42" i="1"/>
  <c r="P42" i="1"/>
  <c r="O42" i="1"/>
  <c r="N43" i="1" s="1"/>
  <c r="B46" i="1"/>
  <c r="M53" i="1" l="1"/>
  <c r="B52" i="1"/>
  <c r="B50" i="1"/>
  <c r="B48" i="1"/>
  <c r="A42" i="1"/>
  <c r="I43" i="1"/>
  <c r="P43" i="1"/>
  <c r="O43" i="1"/>
  <c r="N44" i="1" s="1"/>
  <c r="M54" i="1" l="1"/>
  <c r="B53" i="1"/>
  <c r="A43" i="1"/>
  <c r="I44" i="1"/>
  <c r="P44" i="1"/>
  <c r="O44" i="1"/>
  <c r="N45" i="1" s="1"/>
  <c r="M55" i="1" l="1"/>
  <c r="B54" i="1"/>
  <c r="O45" i="1"/>
  <c r="N46" i="1" s="1"/>
  <c r="P45" i="1"/>
  <c r="A44" i="1"/>
  <c r="I45" i="1"/>
  <c r="M56" i="1" l="1"/>
  <c r="B55" i="1"/>
  <c r="O46" i="1"/>
  <c r="N47" i="1" s="1"/>
  <c r="P46" i="1"/>
  <c r="A45" i="1"/>
  <c r="I46" i="1"/>
  <c r="M57" i="1" l="1"/>
  <c r="B56" i="1"/>
  <c r="O47" i="1"/>
  <c r="I47" i="1"/>
  <c r="P47" i="1"/>
  <c r="A47" i="1" s="1"/>
  <c r="A46" i="1"/>
  <c r="M58" i="1" l="1"/>
  <c r="B57" i="1"/>
  <c r="N48" i="1"/>
  <c r="I48" i="1" s="1"/>
  <c r="J47" i="1"/>
  <c r="M59" i="1" l="1"/>
  <c r="M60" i="1" s="1"/>
  <c r="M61" i="1" s="1"/>
  <c r="B58" i="1"/>
  <c r="O48" i="1"/>
  <c r="N49" i="1" s="1"/>
  <c r="I49" i="1" s="1"/>
  <c r="P48" i="1"/>
  <c r="A48" i="1" s="1"/>
  <c r="M62" i="1" l="1"/>
  <c r="M63" i="1" s="1"/>
  <c r="M64" i="1" s="1"/>
  <c r="B61" i="1"/>
  <c r="B59" i="1"/>
  <c r="O49" i="1"/>
  <c r="N50" i="1" s="1"/>
  <c r="P49" i="1"/>
  <c r="M65" i="1" l="1"/>
  <c r="B64" i="1"/>
  <c r="B60" i="1"/>
  <c r="P50" i="1"/>
  <c r="O50" i="1"/>
  <c r="N51" i="1" s="1"/>
  <c r="A49" i="1"/>
  <c r="I50" i="1"/>
  <c r="M66" i="1" l="1"/>
  <c r="B65" i="1"/>
  <c r="B62" i="1"/>
  <c r="I51" i="1"/>
  <c r="P51" i="1"/>
  <c r="O51" i="1"/>
  <c r="N52" i="1" s="1"/>
  <c r="A50" i="1"/>
  <c r="M67" i="1" l="1"/>
  <c r="B66" i="1"/>
  <c r="B63" i="1"/>
  <c r="O52" i="1"/>
  <c r="I52" i="1"/>
  <c r="P52" i="1"/>
  <c r="A52" i="1" s="1"/>
  <c r="M68" i="1" l="1"/>
  <c r="B67" i="1"/>
  <c r="N53" i="1"/>
  <c r="O53" i="1" s="1"/>
  <c r="N54" i="1" s="1"/>
  <c r="J52" i="1"/>
  <c r="I53" i="1"/>
  <c r="P53" i="1"/>
  <c r="A53" i="1" s="1"/>
  <c r="M69" i="1" l="1"/>
  <c r="B68" i="1"/>
  <c r="P54" i="1"/>
  <c r="A54" i="1" s="1"/>
  <c r="O54" i="1"/>
  <c r="I54" i="1"/>
  <c r="M70" i="1" l="1"/>
  <c r="B69" i="1"/>
  <c r="N55" i="1"/>
  <c r="P55" i="1" s="1"/>
  <c r="A55" i="1" s="1"/>
  <c r="M71" i="1" l="1"/>
  <c r="B70" i="1"/>
  <c r="O55" i="1"/>
  <c r="N56" i="1" s="1"/>
  <c r="I55" i="1"/>
  <c r="M72" i="1" l="1"/>
  <c r="B71" i="1"/>
  <c r="O56" i="1"/>
  <c r="N57" i="1" s="1"/>
  <c r="I56" i="1"/>
  <c r="P56" i="1"/>
  <c r="M73" i="1" l="1"/>
  <c r="B72" i="1"/>
  <c r="P57" i="1"/>
  <c r="A56" i="1"/>
  <c r="O57" i="1"/>
  <c r="N58" i="1" s="1"/>
  <c r="I57" i="1"/>
  <c r="M74" i="1" l="1"/>
  <c r="B73" i="1"/>
  <c r="O58" i="1"/>
  <c r="N59" i="1" s="1"/>
  <c r="I58" i="1"/>
  <c r="P58" i="1"/>
  <c r="A57" i="1"/>
  <c r="M75" i="1" l="1"/>
  <c r="B74" i="1"/>
  <c r="P59" i="1"/>
  <c r="A59" i="1" s="1"/>
  <c r="A58" i="1"/>
  <c r="O59" i="1"/>
  <c r="I59" i="1"/>
  <c r="M76" i="1" l="1"/>
  <c r="B75" i="1"/>
  <c r="N60" i="1"/>
  <c r="I60" i="1" s="1"/>
  <c r="J59" i="1"/>
  <c r="M77" i="1" l="1"/>
  <c r="B76" i="1"/>
  <c r="O60" i="1"/>
  <c r="N61" i="1" s="1"/>
  <c r="I61" i="1" s="1"/>
  <c r="P60" i="1"/>
  <c r="A60" i="1" s="1"/>
  <c r="M78" i="1" l="1"/>
  <c r="B77" i="1"/>
  <c r="P61" i="1"/>
  <c r="A61" i="1" s="1"/>
  <c r="O61" i="1"/>
  <c r="N62" i="1" s="1"/>
  <c r="I62" i="1" s="1"/>
  <c r="M79" i="1" l="1"/>
  <c r="B78" i="1"/>
  <c r="O62" i="1"/>
  <c r="N63" i="1" s="1"/>
  <c r="P63" i="1" s="1"/>
  <c r="P62" i="1"/>
  <c r="A62" i="1" s="1"/>
  <c r="I63" i="1"/>
  <c r="O63" i="1"/>
  <c r="N64" i="1" s="1"/>
  <c r="A63" i="1" l="1"/>
  <c r="M80" i="1"/>
  <c r="B79" i="1"/>
  <c r="O64" i="1"/>
  <c r="N65" i="1" s="1"/>
  <c r="O65" i="1" s="1"/>
  <c r="N66" i="1" s="1"/>
  <c r="O66" i="1" s="1"/>
  <c r="N67" i="1" s="1"/>
  <c r="O67" i="1" s="1"/>
  <c r="N68" i="1" s="1"/>
  <c r="O68" i="1" s="1"/>
  <c r="N69" i="1" s="1"/>
  <c r="O69" i="1" s="1"/>
  <c r="N70" i="1" s="1"/>
  <c r="O70" i="1" s="1"/>
  <c r="I64" i="1"/>
  <c r="P64" i="1"/>
  <c r="M81" i="1" l="1"/>
  <c r="B80" i="1"/>
  <c r="N71" i="1"/>
  <c r="O71" i="1" s="1"/>
  <c r="N72" i="1" s="1"/>
  <c r="O72" i="1" s="1"/>
  <c r="N73" i="1" s="1"/>
  <c r="O73" i="1" s="1"/>
  <c r="N74" i="1" s="1"/>
  <c r="O74" i="1" s="1"/>
  <c r="N75" i="1" s="1"/>
  <c r="O75" i="1" s="1"/>
  <c r="N76" i="1" s="1"/>
  <c r="O76" i="1" s="1"/>
  <c r="N77" i="1" s="1"/>
  <c r="O77" i="1" s="1"/>
  <c r="N78" i="1" s="1"/>
  <c r="O78" i="1" s="1"/>
  <c r="N79" i="1" s="1"/>
  <c r="O79" i="1" s="1"/>
  <c r="N80" i="1" s="1"/>
  <c r="O80" i="1" s="1"/>
  <c r="N81" i="1" s="1"/>
  <c r="O81" i="1" s="1"/>
  <c r="N82" i="1" s="1"/>
  <c r="O82" i="1" s="1"/>
  <c r="N83" i="1" s="1"/>
  <c r="O83" i="1" s="1"/>
  <c r="N84" i="1" s="1"/>
  <c r="O84" i="1" s="1"/>
  <c r="N85" i="1" s="1"/>
  <c r="O85" i="1" s="1"/>
  <c r="J70" i="1"/>
  <c r="P65" i="1"/>
  <c r="I65" i="1"/>
  <c r="A64" i="1"/>
  <c r="N86" i="1" l="1"/>
  <c r="O86" i="1" s="1"/>
  <c r="N87" i="1" s="1"/>
  <c r="O87" i="1" s="1"/>
  <c r="N88" i="1" s="1"/>
  <c r="O88" i="1" s="1"/>
  <c r="N89" i="1" s="1"/>
  <c r="O89" i="1" s="1"/>
  <c r="N90" i="1" s="1"/>
  <c r="O90" i="1" s="1"/>
  <c r="N91" i="1" s="1"/>
  <c r="O91" i="1" s="1"/>
  <c r="N92" i="1" s="1"/>
  <c r="O92" i="1" s="1"/>
  <c r="N93" i="1" s="1"/>
  <c r="O93" i="1" s="1"/>
  <c r="N94" i="1" s="1"/>
  <c r="J85" i="1"/>
  <c r="M82" i="1"/>
  <c r="B81" i="1"/>
  <c r="P66" i="1"/>
  <c r="I66" i="1"/>
  <c r="A65" i="1"/>
  <c r="O94" i="1" l="1"/>
  <c r="N95" i="1" s="1"/>
  <c r="P94" i="1"/>
  <c r="M83" i="1"/>
  <c r="B82" i="1"/>
  <c r="P67" i="1"/>
  <c r="I67" i="1"/>
  <c r="A66" i="1"/>
  <c r="P95" i="1" l="1"/>
  <c r="O95" i="1"/>
  <c r="N96" i="1" s="1"/>
  <c r="M84" i="1"/>
  <c r="B83" i="1"/>
  <c r="P68" i="1"/>
  <c r="I68" i="1"/>
  <c r="A67" i="1"/>
  <c r="O96" i="1" l="1"/>
  <c r="N97" i="1" s="1"/>
  <c r="P96" i="1"/>
  <c r="M85" i="1"/>
  <c r="B84" i="1"/>
  <c r="P69" i="1"/>
  <c r="I69" i="1"/>
  <c r="A68" i="1"/>
  <c r="P97" i="1" l="1"/>
  <c r="A97" i="1" s="1"/>
  <c r="O97" i="1"/>
  <c r="N98" i="1" s="1"/>
  <c r="I97" i="1"/>
  <c r="M86" i="1"/>
  <c r="B85" i="1"/>
  <c r="P70" i="1"/>
  <c r="I70" i="1"/>
  <c r="A69" i="1"/>
  <c r="O98" i="1" l="1"/>
  <c r="N99" i="1" s="1"/>
  <c r="P98" i="1"/>
  <c r="A98" i="1" s="1"/>
  <c r="I98" i="1"/>
  <c r="M87" i="1"/>
  <c r="B86" i="1"/>
  <c r="P71" i="1"/>
  <c r="I71" i="1"/>
  <c r="A70" i="1"/>
  <c r="O99" i="1" l="1"/>
  <c r="N100" i="1" s="1"/>
  <c r="O100" i="1" s="1"/>
  <c r="N101" i="1" s="1"/>
  <c r="O101" i="1" s="1"/>
  <c r="N102" i="1" s="1"/>
  <c r="O102" i="1" s="1"/>
  <c r="N103" i="1" s="1"/>
  <c r="O103" i="1" s="1"/>
  <c r="N104" i="1" s="1"/>
  <c r="O104" i="1" s="1"/>
  <c r="N105" i="1" s="1"/>
  <c r="O105" i="1" s="1"/>
  <c r="P99" i="1"/>
  <c r="M88" i="1"/>
  <c r="B87" i="1"/>
  <c r="P72" i="1"/>
  <c r="I72" i="1"/>
  <c r="A71" i="1"/>
  <c r="N106" i="1" l="1"/>
  <c r="O106" i="1" s="1"/>
  <c r="N107" i="1" s="1"/>
  <c r="O107" i="1" s="1"/>
  <c r="N108" i="1" s="1"/>
  <c r="O108" i="1" s="1"/>
  <c r="N109" i="1" s="1"/>
  <c r="O109" i="1" s="1"/>
  <c r="N110" i="1" s="1"/>
  <c r="O110" i="1" s="1"/>
  <c r="N111" i="1" s="1"/>
  <c r="O111" i="1" s="1"/>
  <c r="N112" i="1" s="1"/>
  <c r="O112" i="1" s="1"/>
  <c r="N113" i="1" s="1"/>
  <c r="O113" i="1" s="1"/>
  <c r="N114" i="1" s="1"/>
  <c r="O114" i="1" s="1"/>
  <c r="N115" i="1" s="1"/>
  <c r="O115" i="1" s="1"/>
  <c r="N116" i="1" s="1"/>
  <c r="O116" i="1" s="1"/>
  <c r="N117" i="1" s="1"/>
  <c r="O117" i="1" s="1"/>
  <c r="N118" i="1" s="1"/>
  <c r="O118" i="1" s="1"/>
  <c r="N119" i="1" s="1"/>
  <c r="O119" i="1" s="1"/>
  <c r="N120" i="1" s="1"/>
  <c r="O120" i="1" s="1"/>
  <c r="N121" i="1" s="1"/>
  <c r="O121" i="1" s="1"/>
  <c r="N122" i="1" s="1"/>
  <c r="O122" i="1" s="1"/>
  <c r="N123" i="1" s="1"/>
  <c r="O123" i="1" s="1"/>
  <c r="J105" i="1"/>
  <c r="P100" i="1"/>
  <c r="A99" i="1"/>
  <c r="M89" i="1"/>
  <c r="B88" i="1"/>
  <c r="P73" i="1"/>
  <c r="I73" i="1"/>
  <c r="A72" i="1"/>
  <c r="N124" i="1" l="1"/>
  <c r="O124" i="1" s="1"/>
  <c r="N125" i="1" s="1"/>
  <c r="O125" i="1" s="1"/>
  <c r="N126" i="1" s="1"/>
  <c r="O126" i="1" s="1"/>
  <c r="N127" i="1" s="1"/>
  <c r="O127" i="1" s="1"/>
  <c r="N128" i="1" s="1"/>
  <c r="O128" i="1" s="1"/>
  <c r="N129" i="1" s="1"/>
  <c r="O129" i="1" s="1"/>
  <c r="N130" i="1" s="1"/>
  <c r="O130" i="1" s="1"/>
  <c r="N131" i="1" s="1"/>
  <c r="O131" i="1" s="1"/>
  <c r="N132" i="1" s="1"/>
  <c r="O132" i="1" s="1"/>
  <c r="N133" i="1" s="1"/>
  <c r="O133" i="1" s="1"/>
  <c r="N134" i="1" s="1"/>
  <c r="O134" i="1" s="1"/>
  <c r="N135" i="1" s="1"/>
  <c r="O135" i="1" s="1"/>
  <c r="N136" i="1" s="1"/>
  <c r="O136" i="1" s="1"/>
  <c r="N137" i="1" s="1"/>
  <c r="O137" i="1" s="1"/>
  <c r="N138" i="1" s="1"/>
  <c r="O138" i="1" s="1"/>
  <c r="N139" i="1" s="1"/>
  <c r="O139" i="1" s="1"/>
  <c r="N140" i="1" s="1"/>
  <c r="O140" i="1" s="1"/>
  <c r="J123" i="1"/>
  <c r="P101" i="1"/>
  <c r="A100" i="1"/>
  <c r="M90" i="1"/>
  <c r="B89" i="1"/>
  <c r="P74" i="1"/>
  <c r="I74" i="1"/>
  <c r="A73" i="1"/>
  <c r="N141" i="1" l="1"/>
  <c r="O141" i="1" s="1"/>
  <c r="N142" i="1" s="1"/>
  <c r="O142" i="1" s="1"/>
  <c r="J142" i="1" s="1"/>
  <c r="J140" i="1"/>
  <c r="J141" i="1"/>
  <c r="P102" i="1"/>
  <c r="A101" i="1"/>
  <c r="M91" i="1"/>
  <c r="B90" i="1"/>
  <c r="P75" i="1"/>
  <c r="I75" i="1"/>
  <c r="A74" i="1"/>
  <c r="N143" i="1" l="1"/>
  <c r="O143" i="1" s="1"/>
  <c r="N144" i="1" s="1"/>
  <c r="O144" i="1" s="1"/>
  <c r="N145" i="1" s="1"/>
  <c r="O145" i="1" s="1"/>
  <c r="N146" i="1" s="1"/>
  <c r="O146" i="1" s="1"/>
  <c r="N147" i="1" s="1"/>
  <c r="O147" i="1" s="1"/>
  <c r="P103" i="1"/>
  <c r="A102" i="1"/>
  <c r="M92" i="1"/>
  <c r="B91" i="1"/>
  <c r="P76" i="1"/>
  <c r="I76" i="1"/>
  <c r="A75" i="1"/>
  <c r="J78" i="1"/>
  <c r="N148" i="1" l="1"/>
  <c r="O148" i="1" s="1"/>
  <c r="N149" i="1" s="1"/>
  <c r="P104" i="1"/>
  <c r="A103" i="1"/>
  <c r="M93" i="1"/>
  <c r="M94" i="1" s="1"/>
  <c r="M95" i="1" s="1"/>
  <c r="M96" i="1" s="1"/>
  <c r="M97" i="1" s="1"/>
  <c r="M98" i="1" s="1"/>
  <c r="M99" i="1" s="1"/>
  <c r="B92" i="1"/>
  <c r="P77" i="1"/>
  <c r="I77" i="1"/>
  <c r="A76" i="1"/>
  <c r="O149" i="1" l="1"/>
  <c r="N150" i="1" s="1"/>
  <c r="O150" i="1" s="1"/>
  <c r="N151" i="1" s="1"/>
  <c r="O151" i="1" s="1"/>
  <c r="N152" i="1" s="1"/>
  <c r="O152" i="1" s="1"/>
  <c r="N153" i="1" s="1"/>
  <c r="O153" i="1" s="1"/>
  <c r="N154" i="1" s="1"/>
  <c r="O154" i="1" s="1"/>
  <c r="N155" i="1" s="1"/>
  <c r="O155" i="1" s="1"/>
  <c r="N156" i="1" s="1"/>
  <c r="O156" i="1" s="1"/>
  <c r="N157" i="1" s="1"/>
  <c r="O157" i="1" s="1"/>
  <c r="N158" i="1" s="1"/>
  <c r="O158" i="1" s="1"/>
  <c r="N159" i="1" s="1"/>
  <c r="O159" i="1" s="1"/>
  <c r="N160" i="1" s="1"/>
  <c r="O160" i="1" s="1"/>
  <c r="N161" i="1" s="1"/>
  <c r="O161" i="1" s="1"/>
  <c r="N162" i="1" s="1"/>
  <c r="O162" i="1" s="1"/>
  <c r="N163" i="1" s="1"/>
  <c r="O163" i="1" s="1"/>
  <c r="N164" i="1" s="1"/>
  <c r="O164" i="1" s="1"/>
  <c r="P149" i="1"/>
  <c r="M100" i="1"/>
  <c r="B99" i="1"/>
  <c r="A104" i="1"/>
  <c r="P105" i="1"/>
  <c r="B97" i="1"/>
  <c r="B93" i="1"/>
  <c r="P78" i="1"/>
  <c r="I78" i="1"/>
  <c r="A77" i="1"/>
  <c r="N165" i="1" l="1"/>
  <c r="O165" i="1" s="1"/>
  <c r="N166" i="1" s="1"/>
  <c r="O166" i="1" s="1"/>
  <c r="N167" i="1" s="1"/>
  <c r="O167" i="1" s="1"/>
  <c r="N168" i="1" s="1"/>
  <c r="O168" i="1" s="1"/>
  <c r="N169" i="1" s="1"/>
  <c r="O169" i="1" s="1"/>
  <c r="N170" i="1" s="1"/>
  <c r="O170" i="1" s="1"/>
  <c r="N171" i="1" s="1"/>
  <c r="O171" i="1" s="1"/>
  <c r="N172" i="1" s="1"/>
  <c r="O172" i="1" s="1"/>
  <c r="N173" i="1" s="1"/>
  <c r="O173" i="1" s="1"/>
  <c r="J164" i="1"/>
  <c r="I150" i="1"/>
  <c r="P150" i="1"/>
  <c r="P151" i="1" s="1"/>
  <c r="P152" i="1" s="1"/>
  <c r="P153" i="1" s="1"/>
  <c r="P154" i="1" s="1"/>
  <c r="P155" i="1" s="1"/>
  <c r="P156" i="1" s="1"/>
  <c r="P157" i="1" s="1"/>
  <c r="P158" i="1" s="1"/>
  <c r="P159" i="1" s="1"/>
  <c r="P160" i="1" s="1"/>
  <c r="P161" i="1" s="1"/>
  <c r="P162" i="1" s="1"/>
  <c r="P163" i="1" s="1"/>
  <c r="P164" i="1" s="1"/>
  <c r="M101" i="1"/>
  <c r="B100" i="1"/>
  <c r="P106" i="1"/>
  <c r="A105" i="1"/>
  <c r="B98" i="1"/>
  <c r="B94" i="1"/>
  <c r="P79" i="1"/>
  <c r="I79" i="1"/>
  <c r="A78" i="1"/>
  <c r="P165" i="1" l="1"/>
  <c r="P166" i="1" s="1"/>
  <c r="P167" i="1" s="1"/>
  <c r="P168" i="1" s="1"/>
  <c r="P169" i="1" s="1"/>
  <c r="P170" i="1" s="1"/>
  <c r="P171" i="1" s="1"/>
  <c r="P172" i="1" s="1"/>
  <c r="P173" i="1" s="1"/>
  <c r="M102" i="1"/>
  <c r="B101" i="1"/>
  <c r="P107" i="1"/>
  <c r="A106" i="1"/>
  <c r="B95" i="1"/>
  <c r="P80" i="1"/>
  <c r="I80" i="1"/>
  <c r="A79" i="1"/>
  <c r="M103" i="1" l="1"/>
  <c r="B102" i="1"/>
  <c r="P108" i="1"/>
  <c r="A107" i="1"/>
  <c r="B96" i="1"/>
  <c r="P81" i="1"/>
  <c r="I81" i="1"/>
  <c r="A80" i="1"/>
  <c r="M104" i="1" l="1"/>
  <c r="B103" i="1"/>
  <c r="P109" i="1"/>
  <c r="A108" i="1"/>
  <c r="P82" i="1"/>
  <c r="I82" i="1"/>
  <c r="A81" i="1"/>
  <c r="M105" i="1" l="1"/>
  <c r="B104" i="1"/>
  <c r="A109" i="1"/>
  <c r="P110" i="1"/>
  <c r="P83" i="1"/>
  <c r="I83" i="1"/>
  <c r="A82" i="1"/>
  <c r="M106" i="1" l="1"/>
  <c r="B105" i="1"/>
  <c r="A110" i="1"/>
  <c r="P111" i="1"/>
  <c r="P84" i="1"/>
  <c r="I84" i="1"/>
  <c r="A83" i="1"/>
  <c r="M107" i="1" l="1"/>
  <c r="B106" i="1"/>
  <c r="P112" i="1"/>
  <c r="A111" i="1"/>
  <c r="P85" i="1"/>
  <c r="I85" i="1"/>
  <c r="A84" i="1"/>
  <c r="M108" i="1" l="1"/>
  <c r="B107" i="1"/>
  <c r="A112" i="1"/>
  <c r="P113" i="1"/>
  <c r="P86" i="1"/>
  <c r="I86" i="1"/>
  <c r="A85" i="1"/>
  <c r="M109" i="1" l="1"/>
  <c r="B108" i="1"/>
  <c r="P114" i="1"/>
  <c r="A113" i="1"/>
  <c r="P87" i="1"/>
  <c r="I87" i="1"/>
  <c r="A86" i="1"/>
  <c r="M110" i="1" l="1"/>
  <c r="B109" i="1"/>
  <c r="P115" i="1"/>
  <c r="A114" i="1"/>
  <c r="P88" i="1"/>
  <c r="I88" i="1"/>
  <c r="A87" i="1"/>
  <c r="M111" i="1" l="1"/>
  <c r="B110" i="1"/>
  <c r="A115" i="1"/>
  <c r="P116" i="1"/>
  <c r="P89" i="1"/>
  <c r="I89" i="1"/>
  <c r="A88" i="1"/>
  <c r="M112" i="1" l="1"/>
  <c r="B111" i="1"/>
  <c r="A116" i="1"/>
  <c r="P117" i="1"/>
  <c r="P90" i="1"/>
  <c r="I90" i="1"/>
  <c r="A89" i="1"/>
  <c r="M113" i="1" l="1"/>
  <c r="B112" i="1"/>
  <c r="P118" i="1"/>
  <c r="A117" i="1"/>
  <c r="P91" i="1"/>
  <c r="I91" i="1"/>
  <c r="A90" i="1"/>
  <c r="M114" i="1" l="1"/>
  <c r="B113" i="1"/>
  <c r="P119" i="1"/>
  <c r="A118" i="1"/>
  <c r="P92" i="1"/>
  <c r="I92" i="1"/>
  <c r="A91" i="1"/>
  <c r="M115" i="1" l="1"/>
  <c r="B114" i="1"/>
  <c r="P120" i="1"/>
  <c r="A119" i="1"/>
  <c r="P93" i="1"/>
  <c r="I93" i="1"/>
  <c r="A92" i="1"/>
  <c r="M116" i="1" l="1"/>
  <c r="B115" i="1"/>
  <c r="P121" i="1"/>
  <c r="A120" i="1"/>
  <c r="I94" i="1"/>
  <c r="A93" i="1"/>
  <c r="M117" i="1" l="1"/>
  <c r="B116" i="1"/>
  <c r="P122" i="1"/>
  <c r="A121" i="1"/>
  <c r="I95" i="1"/>
  <c r="A94" i="1"/>
  <c r="M118" i="1" l="1"/>
  <c r="B117" i="1"/>
  <c r="P123" i="1"/>
  <c r="A122" i="1"/>
  <c r="I96" i="1"/>
  <c r="A95" i="1"/>
  <c r="M119" i="1" l="1"/>
  <c r="B118" i="1"/>
  <c r="P124" i="1"/>
  <c r="A123" i="1"/>
  <c r="A96" i="1"/>
  <c r="M120" i="1" l="1"/>
  <c r="B119" i="1"/>
  <c r="P125" i="1"/>
  <c r="A124" i="1"/>
  <c r="I99" i="1"/>
  <c r="J101" i="1"/>
  <c r="M121" i="1" l="1"/>
  <c r="B120" i="1"/>
  <c r="P126" i="1"/>
  <c r="A125" i="1"/>
  <c r="I100" i="1"/>
  <c r="M122" i="1" l="1"/>
  <c r="B121" i="1"/>
  <c r="P127" i="1"/>
  <c r="A126" i="1"/>
  <c r="I101" i="1"/>
  <c r="M123" i="1" l="1"/>
  <c r="B122" i="1"/>
  <c r="P128" i="1"/>
  <c r="A127" i="1"/>
  <c r="I102" i="1"/>
  <c r="M124" i="1" l="1"/>
  <c r="B123" i="1"/>
  <c r="P129" i="1"/>
  <c r="A128" i="1"/>
  <c r="I103" i="1"/>
  <c r="M125" i="1" l="1"/>
  <c r="B124" i="1"/>
  <c r="P130" i="1"/>
  <c r="A129" i="1"/>
  <c r="I104" i="1"/>
  <c r="M126" i="1" l="1"/>
  <c r="B125" i="1"/>
  <c r="P131" i="1"/>
  <c r="A130" i="1"/>
  <c r="I105" i="1"/>
  <c r="M127" i="1" l="1"/>
  <c r="B126" i="1"/>
  <c r="P132" i="1"/>
  <c r="A131" i="1"/>
  <c r="I106" i="1"/>
  <c r="M128" i="1" l="1"/>
  <c r="B127" i="1"/>
  <c r="P133" i="1"/>
  <c r="A132" i="1"/>
  <c r="I107" i="1"/>
  <c r="M129" i="1" l="1"/>
  <c r="B128" i="1"/>
  <c r="P134" i="1"/>
  <c r="A133" i="1"/>
  <c r="I108" i="1"/>
  <c r="M130" i="1" l="1"/>
  <c r="B129" i="1"/>
  <c r="P135" i="1"/>
  <c r="A134" i="1"/>
  <c r="I109" i="1"/>
  <c r="M131" i="1" l="1"/>
  <c r="B130" i="1"/>
  <c r="P136" i="1"/>
  <c r="A135" i="1"/>
  <c r="I110" i="1"/>
  <c r="M132" i="1" l="1"/>
  <c r="B131" i="1"/>
  <c r="P137" i="1"/>
  <c r="A136" i="1"/>
  <c r="I111" i="1"/>
  <c r="M133" i="1" l="1"/>
  <c r="B132" i="1"/>
  <c r="A137" i="1"/>
  <c r="P138" i="1"/>
  <c r="I112" i="1"/>
  <c r="M134" i="1" l="1"/>
  <c r="B133" i="1"/>
  <c r="P139" i="1"/>
  <c r="A138" i="1"/>
  <c r="I113" i="1"/>
  <c r="M135" i="1" l="1"/>
  <c r="B134" i="1"/>
  <c r="P140" i="1"/>
  <c r="A139" i="1"/>
  <c r="I114" i="1"/>
  <c r="M136" i="1" l="1"/>
  <c r="B135" i="1"/>
  <c r="P141" i="1"/>
  <c r="A140" i="1"/>
  <c r="I115" i="1"/>
  <c r="M137" i="1" l="1"/>
  <c r="B136" i="1"/>
  <c r="P142" i="1"/>
  <c r="A141" i="1"/>
  <c r="I116" i="1"/>
  <c r="M138" i="1" l="1"/>
  <c r="B137" i="1"/>
  <c r="P143" i="1"/>
  <c r="A142" i="1"/>
  <c r="I117" i="1"/>
  <c r="M139" i="1" l="1"/>
  <c r="B138" i="1"/>
  <c r="A143" i="1"/>
  <c r="P144" i="1"/>
  <c r="I118" i="1"/>
  <c r="M140" i="1" l="1"/>
  <c r="B139" i="1"/>
  <c r="P145" i="1"/>
  <c r="A144" i="1"/>
  <c r="I119" i="1"/>
  <c r="M141" i="1" l="1"/>
  <c r="B140" i="1"/>
  <c r="P146" i="1"/>
  <c r="A145" i="1"/>
  <c r="I120" i="1"/>
  <c r="M142" i="1" l="1"/>
  <c r="B141" i="1"/>
  <c r="P147" i="1"/>
  <c r="A146" i="1"/>
  <c r="I121" i="1"/>
  <c r="M143" i="1" l="1"/>
  <c r="B142" i="1"/>
  <c r="P148" i="1"/>
  <c r="A147" i="1"/>
  <c r="I122" i="1"/>
  <c r="I149" i="1" l="1"/>
  <c r="I151" i="1"/>
  <c r="M144" i="1"/>
  <c r="B143" i="1"/>
  <c r="A148" i="1"/>
  <c r="I123" i="1"/>
  <c r="M145" i="1" l="1"/>
  <c r="B144" i="1"/>
  <c r="A151" i="1"/>
  <c r="I124" i="1"/>
  <c r="M146" i="1" l="1"/>
  <c r="B145" i="1"/>
  <c r="A152" i="1"/>
  <c r="I125" i="1"/>
  <c r="M147" i="1" l="1"/>
  <c r="B146" i="1"/>
  <c r="A153" i="1"/>
  <c r="I126" i="1"/>
  <c r="M148" i="1" l="1"/>
  <c r="M149" i="1" s="1"/>
  <c r="B147" i="1"/>
  <c r="A154" i="1"/>
  <c r="I127" i="1"/>
  <c r="M150" i="1" l="1"/>
  <c r="B149" i="1"/>
  <c r="B148" i="1"/>
  <c r="A155" i="1"/>
  <c r="I128" i="1"/>
  <c r="M151" i="1" l="1"/>
  <c r="B150" i="1"/>
  <c r="A156" i="1"/>
  <c r="I129" i="1"/>
  <c r="J131" i="1"/>
  <c r="M152" i="1" l="1"/>
  <c r="B151" i="1"/>
  <c r="A157" i="1"/>
  <c r="I130" i="1"/>
  <c r="M153" i="1" l="1"/>
  <c r="B152" i="1"/>
  <c r="A158" i="1"/>
  <c r="I131" i="1"/>
  <c r="M154" i="1" l="1"/>
  <c r="B153" i="1"/>
  <c r="A159" i="1"/>
  <c r="I132" i="1"/>
  <c r="M155" i="1" l="1"/>
  <c r="B154" i="1"/>
  <c r="A160" i="1"/>
  <c r="I133" i="1"/>
  <c r="M156" i="1" l="1"/>
  <c r="B155" i="1"/>
  <c r="A161" i="1"/>
  <c r="I134" i="1"/>
  <c r="M157" i="1" l="1"/>
  <c r="B156" i="1"/>
  <c r="A162" i="1"/>
  <c r="I135" i="1"/>
  <c r="M158" i="1" l="1"/>
  <c r="B157" i="1"/>
  <c r="A163" i="1"/>
  <c r="I136" i="1"/>
  <c r="M159" i="1" l="1"/>
  <c r="B158" i="1"/>
  <c r="A164" i="1"/>
  <c r="I137" i="1"/>
  <c r="M160" i="1" l="1"/>
  <c r="B159" i="1"/>
  <c r="A165" i="1"/>
  <c r="I138" i="1"/>
  <c r="M161" i="1" l="1"/>
  <c r="B160" i="1"/>
  <c r="A166" i="1"/>
  <c r="I139" i="1"/>
  <c r="M162" i="1" l="1"/>
  <c r="B161" i="1"/>
  <c r="A167" i="1"/>
  <c r="I140" i="1"/>
  <c r="M163" i="1" l="1"/>
  <c r="B162" i="1"/>
  <c r="A168" i="1"/>
  <c r="I141" i="1"/>
  <c r="M164" i="1" l="1"/>
  <c r="B163" i="1"/>
  <c r="A169" i="1"/>
  <c r="I142" i="1"/>
  <c r="M165" i="1" l="1"/>
  <c r="B164" i="1"/>
  <c r="A170" i="1"/>
  <c r="I143" i="1"/>
  <c r="M166" i="1" l="1"/>
  <c r="B165" i="1"/>
  <c r="A171" i="1"/>
  <c r="I144" i="1"/>
  <c r="M167" i="1" l="1"/>
  <c r="B166" i="1"/>
  <c r="A172" i="1"/>
  <c r="I145" i="1"/>
  <c r="M168" i="1" l="1"/>
  <c r="B167" i="1"/>
  <c r="A173" i="1"/>
  <c r="I146" i="1"/>
  <c r="J151" i="1"/>
  <c r="M169" i="1" l="1"/>
  <c r="B168" i="1"/>
  <c r="I147" i="1"/>
  <c r="M170" i="1" l="1"/>
  <c r="B169" i="1"/>
  <c r="I148" i="1"/>
  <c r="M171" i="1" l="1"/>
  <c r="B170" i="1"/>
  <c r="I152" i="1"/>
  <c r="M172" i="1" l="1"/>
  <c r="B171" i="1"/>
  <c r="I153" i="1"/>
  <c r="M173" i="1" l="1"/>
  <c r="B173" i="1" s="1"/>
  <c r="B172" i="1"/>
  <c r="I154" i="1"/>
  <c r="I155" i="1" l="1"/>
  <c r="I156" i="1" l="1"/>
  <c r="I157" i="1" l="1"/>
  <c r="I158" i="1" l="1"/>
  <c r="I159" i="1" l="1"/>
  <c r="I160" i="1" l="1"/>
  <c r="I161" i="1" l="1"/>
  <c r="I162" i="1" l="1"/>
  <c r="I163" i="1" l="1"/>
  <c r="J166" i="1"/>
  <c r="I164" i="1" l="1"/>
  <c r="I165" i="1" l="1"/>
  <c r="I166" i="1" l="1"/>
  <c r="I167" i="1" l="1"/>
  <c r="I168" i="1" l="1"/>
  <c r="I169" i="1" l="1"/>
  <c r="I170" i="1" l="1"/>
  <c r="I171" i="1" l="1"/>
  <c r="I172" i="1" l="1"/>
  <c r="I173" i="1" l="1"/>
  <c r="G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Eric JABY</author>
  </authors>
  <commentList>
    <comment ref="G1" authorId="0" shapeId="0" xr:uid="{00000000-0006-0000-0000-000001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b/>
            <sz val="8"/>
            <color indexed="8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les initiales de la Diagonale </t>
        </r>
        <r>
          <rPr>
            <sz val="8"/>
            <color indexed="12"/>
            <rFont val="Tahoma"/>
            <family val="2"/>
          </rPr>
          <t>(</t>
        </r>
        <r>
          <rPr>
            <b/>
            <sz val="8"/>
            <color indexed="12"/>
            <rFont val="Tahoma"/>
            <family val="2"/>
          </rPr>
          <t>DM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2"/>
            <rFont val="Tahoma"/>
            <family val="2"/>
          </rPr>
          <t>SH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2"/>
            <rFont val="Tahoma"/>
            <family val="2"/>
          </rPr>
          <t>BP</t>
        </r>
        <r>
          <rPr>
            <sz val="8"/>
            <color indexed="8"/>
            <rFont val="Tahoma"/>
            <family val="2"/>
          </rPr>
          <t>, …) ou de l'EuroDiagonale (</t>
        </r>
        <r>
          <rPr>
            <b/>
            <sz val="8"/>
            <color indexed="17"/>
            <rFont val="Tahoma"/>
            <family val="2"/>
          </rPr>
          <t>DC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7"/>
            <rFont val="Tahoma"/>
            <family val="2"/>
          </rPr>
          <t>LH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7"/>
            <rFont val="Tahoma"/>
            <family val="2"/>
          </rPr>
          <t>IB</t>
        </r>
        <r>
          <rPr>
            <sz val="8"/>
            <color indexed="8"/>
            <rFont val="Tahoma"/>
            <family val="2"/>
          </rPr>
          <t xml:space="preserve">, …).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Note : concernant </t>
        </r>
        <r>
          <rPr>
            <b/>
            <sz val="8"/>
            <color indexed="8"/>
            <rFont val="Tahoma"/>
            <family val="2"/>
          </rPr>
          <t>Bari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b/>
            <sz val="8"/>
            <color indexed="8"/>
            <rFont val="Tahoma"/>
            <family val="2"/>
          </rPr>
          <t>Budapest,</t>
        </r>
        <r>
          <rPr>
            <sz val="8"/>
            <color indexed="8"/>
            <rFont val="Tahoma"/>
            <family val="2"/>
          </rPr>
          <t xml:space="preserve"> les initiales sont : </t>
        </r>
        <r>
          <rPr>
            <b/>
            <sz val="8"/>
            <color indexed="17"/>
            <rFont val="Tahoma"/>
            <family val="2"/>
          </rPr>
          <t>I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b/>
            <sz val="8"/>
            <color indexed="17"/>
            <rFont val="Tahoma"/>
            <family val="2"/>
          </rPr>
          <t>T</t>
        </r>
        <r>
          <rPr>
            <sz val="8"/>
            <color indexed="8"/>
            <rFont val="Tahoma"/>
            <family val="2"/>
          </rPr>
          <t xml:space="preserve"> respectivement.</t>
        </r>
      </text>
    </comment>
    <comment ref="H1" authorId="0" shapeId="0" xr:uid="{00000000-0006-0000-0000-000002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 N° de
la Diagonale ou de l'EuroDiagonale.</t>
        </r>
      </text>
    </comment>
    <comment ref="A5" authorId="0" shapeId="0" xr:uid="{00000000-0006-0000-0000-000003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les </t>
        </r>
        <r>
          <rPr>
            <b/>
            <sz val="8"/>
            <color indexed="8"/>
            <rFont val="Tahoma"/>
            <family val="2"/>
          </rPr>
          <t>Prénom</t>
        </r>
        <r>
          <rPr>
            <sz val="8"/>
            <color indexed="8"/>
            <rFont val="Tahoma"/>
            <family val="2"/>
          </rPr>
          <t xml:space="preserve"> et</t>
        </r>
        <r>
          <rPr>
            <b/>
            <sz val="8"/>
            <color indexed="8"/>
            <rFont val="Tahoma"/>
            <family val="2"/>
          </rPr>
          <t xml:space="preserve"> Nom</t>
        </r>
        <r>
          <rPr>
            <sz val="8"/>
            <color indexed="8"/>
            <rFont val="Tahoma"/>
            <family val="2"/>
          </rPr>
          <t xml:space="preserve"> du/des </t>
        </r>
        <r>
          <rPr>
            <b/>
            <sz val="8"/>
            <color indexed="8"/>
            <rFont val="Tahoma"/>
            <family val="2"/>
          </rPr>
          <t xml:space="preserve">participant(s)
</t>
        </r>
        <r>
          <rPr>
            <sz val="8"/>
            <color indexed="8"/>
            <rFont val="Tahoma"/>
            <family val="2"/>
          </rPr>
          <t>(</t>
        </r>
        <r>
          <rPr>
            <b/>
            <i/>
            <sz val="8"/>
            <color indexed="8"/>
            <rFont val="Tahoma"/>
            <family val="2"/>
          </rPr>
          <t>alt+entrée</t>
        </r>
        <r>
          <rPr>
            <sz val="8"/>
            <color indexed="8"/>
            <rFont val="Tahoma"/>
            <family val="2"/>
          </rPr>
          <t xml:space="preserve"> pour revenir à la ligne entre chaque Prénom / Nom)</t>
        </r>
      </text>
    </comment>
    <comment ref="F5" authorId="0" shapeId="0" xr:uid="{00000000-0006-0000-0000-000004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la </t>
        </r>
        <r>
          <rPr>
            <u/>
            <sz val="8"/>
            <color indexed="8"/>
            <rFont val="Tahoma"/>
            <family val="2"/>
          </rPr>
          <t>date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u/>
            <sz val="8"/>
            <color indexed="8"/>
            <rFont val="Tahoma"/>
            <family val="2"/>
          </rPr>
          <t>l'heure</t>
        </r>
        <r>
          <rPr>
            <sz val="8"/>
            <color indexed="8"/>
            <rFont val="Tahoma"/>
            <family val="2"/>
          </rPr>
          <t xml:space="preserve"> de départ sous la forme :
</t>
        </r>
        <r>
          <rPr>
            <b/>
            <sz val="8"/>
            <color indexed="12"/>
            <rFont val="Tahoma"/>
            <family val="2"/>
          </rPr>
          <t xml:space="preserve">jj/mm/aa hh:mm
</t>
        </r>
        <r>
          <rPr>
            <sz val="8"/>
            <color indexed="8"/>
            <rFont val="Tahoma"/>
            <family val="2"/>
          </rPr>
          <t xml:space="preserve">Exemple : </t>
        </r>
        <r>
          <rPr>
            <b/>
            <sz val="8"/>
            <color indexed="12"/>
            <rFont val="Tahoma"/>
            <family val="2"/>
          </rPr>
          <t>29/05/13 04:00</t>
        </r>
        <r>
          <rPr>
            <sz val="8"/>
            <color indexed="8"/>
            <rFont val="Tahoma"/>
            <family val="2"/>
          </rPr>
          <t xml:space="preserve"> pour le 29 mai 2013 à 04h00.
</t>
        </r>
        <r>
          <rPr>
            <b/>
            <sz val="8"/>
            <color indexed="12"/>
            <rFont val="Tahoma"/>
            <family val="2"/>
          </rPr>
          <t xml:space="preserve"> </t>
        </r>
        <r>
          <rPr>
            <b/>
            <sz val="8"/>
            <color indexed="10"/>
            <rFont val="Tahoma"/>
            <family val="2"/>
          </rPr>
          <t xml:space="preserve">Respectez l'espace entre la date et l'heure.
</t>
        </r>
        <r>
          <rPr>
            <sz val="8"/>
            <color indexed="12"/>
            <rFont val="Tahoma"/>
            <family val="2"/>
          </rPr>
          <t>jj/mm/aa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sz val="8"/>
            <color indexed="10"/>
            <rFont val="Tahoma"/>
            <family val="2"/>
          </rPr>
          <t>"espace"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sz val="8"/>
            <color indexed="12"/>
            <rFont val="Tahoma"/>
            <family val="2"/>
          </rPr>
          <t>hh:mm</t>
        </r>
      </text>
    </comment>
    <comment ref="H6" authorId="0" shapeId="0" xr:uid="{00000000-0006-0000-0000-000005000000}">
      <text>
        <r>
          <rPr>
            <sz val="10"/>
            <color indexed="8"/>
            <rFont val="Arial"/>
            <family val="2"/>
          </rPr>
          <t>Portable du capitaine de route</t>
        </r>
      </text>
    </comment>
    <comment ref="D13" authorId="0" shapeId="0" xr:uid="{00000000-0006-0000-0000-000006000000}">
      <text>
        <r>
          <rPr>
            <sz val="8"/>
            <color indexed="8"/>
            <rFont val="Tahoma"/>
            <family val="2"/>
          </rPr>
          <t xml:space="preserve">Deux lettres possibles :
</t>
        </r>
        <r>
          <rPr>
            <sz val="8"/>
            <color indexed="8"/>
            <rFont val="Tahoma"/>
            <family val="2"/>
          </rPr>
          <t xml:space="preserve">     •</t>
        </r>
        <r>
          <rPr>
            <b/>
            <sz val="8"/>
            <color indexed="8"/>
            <rFont val="Tahoma"/>
            <family val="2"/>
          </rPr>
          <t xml:space="preserve"> S</t>
        </r>
        <r>
          <rPr>
            <sz val="8"/>
            <color indexed="8"/>
            <rFont val="Tahoma"/>
            <family val="2"/>
          </rPr>
          <t xml:space="preserve"> pourSMS  ( SMS départ et SMS arrivée),
</t>
        </r>
        <r>
          <rPr>
            <sz val="8"/>
            <color indexed="8"/>
            <rFont val="Tahoma"/>
            <family val="2"/>
          </rPr>
          <t xml:space="preserve">     •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u/>
            <sz val="8"/>
            <color indexed="8"/>
            <rFont val="Tahoma"/>
            <family val="2"/>
          </rPr>
          <t>Pointage</t>
        </r>
        <r>
          <rPr>
            <sz val="8"/>
            <color indexed="8"/>
            <rFont val="Tahoma"/>
            <family val="2"/>
          </rPr>
          <t xml:space="preserve"> sur le carnet de route.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Les règles sont les suivantes :
</t>
        </r>
        <r>
          <rPr>
            <sz val="8"/>
            <color indexed="8"/>
            <rFont val="Tahoma"/>
            <family val="2"/>
          </rPr>
          <t xml:space="preserve">    • </t>
        </r>
        <r>
          <rPr>
            <b/>
            <sz val="8"/>
            <color indexed="8"/>
            <rFont val="Tahoma"/>
            <family val="2"/>
          </rPr>
          <t>EuroDiagonales</t>
        </r>
        <r>
          <rPr>
            <sz val="8"/>
            <color indexed="8"/>
            <rFont val="Tahoma"/>
            <family val="2"/>
          </rPr>
          <t xml:space="preserve"> : au moins un Pointage par jour.
</t>
        </r>
        <r>
          <rPr>
            <sz val="8"/>
            <color indexed="8"/>
            <rFont val="Tahoma"/>
            <family val="2"/>
          </rPr>
          <t xml:space="preserve">    • </t>
        </r>
        <r>
          <rPr>
            <b/>
            <sz val="8"/>
            <color indexed="8"/>
            <rFont val="Tahoma"/>
            <family val="2"/>
          </rPr>
          <t>Diagonales</t>
        </r>
        <r>
          <rPr>
            <sz val="8"/>
            <color indexed="8"/>
            <rFont val="Tahoma"/>
            <family val="2"/>
          </rPr>
          <t xml:space="preserve"> :
</t>
        </r>
        <r>
          <rPr>
            <sz val="8"/>
            <color indexed="8"/>
            <rFont val="Tahoma"/>
            <family val="2"/>
          </rPr>
          <t xml:space="preserve">         o Le 1er </t>
        </r>
        <r>
          <rPr>
            <b/>
            <sz val="8"/>
            <color indexed="8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(le SMS</t>
        </r>
        <r>
          <rPr>
            <u/>
            <sz val="8"/>
            <color indexed="8"/>
            <rFont val="Tahoma"/>
            <family val="2"/>
          </rPr>
          <t xml:space="preserve"> départ</t>
        </r>
        <r>
          <rPr>
            <sz val="8"/>
            <color indexed="8"/>
            <rFont val="Tahoma"/>
            <family val="2"/>
          </rPr>
          <t xml:space="preserve">) au plus à 50 km du départ,
</t>
        </r>
        <r>
          <rPr>
            <sz val="8"/>
            <color indexed="8"/>
            <rFont val="Tahoma"/>
            <family val="2"/>
          </rPr>
          <t xml:space="preserve">         o Le 2ème </t>
        </r>
        <r>
          <rPr>
            <b/>
            <sz val="8"/>
            <color indexed="8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(le SMS</t>
        </r>
        <r>
          <rPr>
            <u/>
            <sz val="8"/>
            <color indexed="8"/>
            <rFont val="Tahoma"/>
            <family val="2"/>
          </rPr>
          <t xml:space="preserve"> arrivée</t>
        </r>
        <r>
          <rPr>
            <sz val="8"/>
            <color indexed="8"/>
            <rFont val="Tahoma"/>
            <family val="2"/>
          </rPr>
          <t xml:space="preserve">) à moins de 50 km de l’arrivée,
</t>
        </r>
        <r>
          <rPr>
            <sz val="8"/>
            <color indexed="8"/>
            <rFont val="Tahoma"/>
            <family val="2"/>
          </rPr>
          <t xml:space="preserve">         o Les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(pointages sur le carnet de route) espacés au plus de 120 km,
</t>
        </r>
        <r>
          <rPr>
            <sz val="8"/>
            <color indexed="8"/>
            <rFont val="Tahoma"/>
            <family val="2"/>
          </rPr>
          <t xml:space="preserve">         o Le 1er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peut être mis jusqu’à 120 km du 1er S ( SMS départ),
</t>
        </r>
        <r>
          <rPr>
            <sz val="8"/>
            <color indexed="8"/>
            <rFont val="Tahoma"/>
            <family val="2"/>
          </rPr>
          <t xml:space="preserve">         o Le dernier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peut être mis jusqu’à 120 km du 2ème</t>
        </r>
        <r>
          <rPr>
            <b/>
            <sz val="8"/>
            <color indexed="8"/>
            <rFont val="Tahoma"/>
            <family val="2"/>
          </rPr>
          <t xml:space="preserve"> S</t>
        </r>
        <r>
          <rPr>
            <sz val="8"/>
            <color indexed="8"/>
            <rFont val="Tahoma"/>
            <family val="2"/>
          </rPr>
          <t xml:space="preserve"> (le SMS arrivée).</t>
        </r>
      </text>
    </comment>
    <comment ref="G13" authorId="0" shapeId="0" xr:uid="{00000000-0006-0000-0000-000007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les pauses sous la forme : </t>
        </r>
        <r>
          <rPr>
            <b/>
            <sz val="8"/>
            <color indexed="12"/>
            <rFont val="Tahoma"/>
            <family val="2"/>
          </rPr>
          <t xml:space="preserve">h:mm
</t>
        </r>
        <r>
          <rPr>
            <b/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Ex : </t>
        </r>
        <r>
          <rPr>
            <b/>
            <sz val="8"/>
            <color indexed="12"/>
            <rFont val="Tahoma"/>
            <family val="2"/>
          </rPr>
          <t>0:20</t>
        </r>
        <r>
          <rPr>
            <sz val="8"/>
            <color indexed="8"/>
            <rFont val="Tahoma"/>
            <family val="2"/>
          </rPr>
          <t xml:space="preserve"> pour une pause de 20 minutes.</t>
        </r>
      </text>
    </comment>
    <comment ref="H13" authorId="0" shapeId="0" xr:uid="{00000000-0006-0000-0000-000008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la vitesse </t>
        </r>
        <r>
          <rPr>
            <u/>
            <sz val="8"/>
            <color indexed="8"/>
            <rFont val="Tahoma"/>
            <family val="2"/>
          </rPr>
          <t xml:space="preserve">sans l'unité
</t>
        </r>
        <r>
          <rPr>
            <sz val="8"/>
            <color indexed="8"/>
            <rFont val="Tahoma"/>
            <family val="2"/>
          </rPr>
          <t xml:space="preserve">
exemple : </t>
        </r>
        <r>
          <rPr>
            <b/>
            <sz val="8"/>
            <color indexed="12"/>
            <rFont val="Tahoma"/>
            <family val="2"/>
          </rPr>
          <t>19,4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b/>
            <sz val="8"/>
            <color indexed="8"/>
            <rFont val="Tahoma"/>
            <family val="2"/>
          </rPr>
          <t>19,4 km/h</t>
        </r>
        <r>
          <rPr>
            <sz val="8"/>
            <color indexed="8"/>
            <rFont val="Tahoma"/>
            <family val="2"/>
          </rPr>
          <t xml:space="preserve"> et uniquement quand elle change.
Si elle ne change pas, </t>
        </r>
        <r>
          <rPr>
            <u/>
            <sz val="8"/>
            <color indexed="8"/>
            <rFont val="Tahoma"/>
            <family val="2"/>
          </rPr>
          <t>inutile de la réécrire</t>
        </r>
        <r>
          <rPr>
            <sz val="8"/>
            <color indexed="8"/>
            <rFont val="Tahoma"/>
            <family val="2"/>
          </rPr>
          <t>.</t>
        </r>
      </text>
    </comment>
    <comment ref="C14" authorId="0" shapeId="0" xr:uid="{00000000-0006-0000-0000-000009000000}">
      <text>
        <r>
          <rPr>
            <b/>
            <sz val="8"/>
            <color indexed="10"/>
            <rFont val="Tahoma"/>
            <family val="2"/>
          </rPr>
          <t>Saisie</t>
        </r>
        <r>
          <rPr>
            <b/>
            <sz val="8"/>
            <color indexed="8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"simple" de la distance.
Ex : </t>
        </r>
        <r>
          <rPr>
            <b/>
            <sz val="8"/>
            <color indexed="12"/>
            <rFont val="Tahoma"/>
            <family val="2"/>
          </rPr>
          <t>20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b/>
            <sz val="8"/>
            <color indexed="8"/>
            <rFont val="Tahoma"/>
            <family val="2"/>
          </rPr>
          <t>20 km</t>
        </r>
      </text>
    </comment>
    <comment ref="E31" authorId="1" shapeId="0" xr:uid="{9DD5339C-7716-49F8-BF51-3CD98186F50C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Col de Toullaëron</t>
        </r>
      </text>
    </comment>
    <comment ref="E32" authorId="1" shapeId="0" xr:uid="{8D886103-7501-41C9-B032-02B83230BC4F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Morbihan</t>
        </r>
      </text>
    </comment>
    <comment ref="E50" authorId="1" shapeId="0" xr:uid="{4AC73D34-2345-4A56-8F2E-88778D954869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la Loire-Atlantique</t>
        </r>
      </text>
    </comment>
    <comment ref="E58" authorId="1" shapeId="0" xr:uid="{7A7DCCE0-9419-4FBE-95C7-FB7458D3BEDB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Secteur pour une 1ère nuité</t>
        </r>
      </text>
    </comment>
    <comment ref="E66" authorId="1" shapeId="0" xr:uid="{8B9C1AFB-7AF8-40B9-B6CD-2CC4103D2015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en Vendée</t>
        </r>
      </text>
    </comment>
    <comment ref="E75" authorId="1" shapeId="0" xr:uid="{8FD6FB62-92AB-46E3-B9E8-F5B138D5D7DD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la Charente-Maritime</t>
        </r>
      </text>
    </comment>
    <comment ref="E91" authorId="1" shapeId="0" xr:uid="{371DCF5D-05D9-4EC8-8E88-4A7091CD1211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en Charente</t>
        </r>
      </text>
    </comment>
    <comment ref="E95" authorId="1" shapeId="0" xr:uid="{A4F46445-EC92-4453-B01E-3BD9AE551D95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Option à gauche sur la D699</t>
        </r>
      </text>
    </comment>
    <comment ref="E105" authorId="1" shapeId="0" xr:uid="{5490D7BF-5791-449B-A577-49C4C81163BA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en Dordogne</t>
        </r>
      </text>
    </comment>
    <comment ref="E115" authorId="1" shapeId="0" xr:uid="{8C773AEE-1739-4651-9767-60200839211B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Lot-et-Garonne</t>
        </r>
      </text>
    </comment>
    <comment ref="E124" authorId="1" shapeId="0" xr:uid="{CED71035-BECC-429D-A6E8-E72A0FF0E00A}">
      <text>
        <r>
          <rPr>
            <b/>
            <sz val="9"/>
            <color indexed="81"/>
            <rFont val="Tahoma"/>
            <charset val="1"/>
          </rPr>
          <t>Eric JABY:
Entrée dans le Tarn-et-Garonne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34" authorId="1" shapeId="0" xr:uid="{96769E42-CC46-41A5-B678-EED51CDDB2E7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la Haute-Garonne</t>
        </r>
      </text>
    </comment>
    <comment ref="E141" authorId="1" shapeId="0" xr:uid="{095F1BB9-AA01-43E1-9F65-8884176A51B6}">
      <text>
        <r>
          <rPr>
            <b/>
            <sz val="9"/>
            <color indexed="81"/>
            <rFont val="Tahoma"/>
            <family val="2"/>
          </rPr>
          <t>Eric JABY:</t>
        </r>
        <r>
          <rPr>
            <sz val="9"/>
            <color indexed="81"/>
            <rFont val="Tahoma"/>
            <family val="2"/>
          </rPr>
          <t xml:space="preserve">
Option à droite à la sortie de St Pierre
</t>
        </r>
      </text>
    </comment>
    <comment ref="E146" authorId="1" shapeId="0" xr:uid="{8B7E81BA-7D70-4D4A-87FA-968AD25ED971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l'Aude</t>
        </r>
      </text>
    </comment>
    <comment ref="E168" authorId="1" shapeId="0" xr:uid="{0E5D970E-3386-4604-8D12-8DC7415AD3CD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les Pyrénées-Orientales</t>
        </r>
      </text>
    </comment>
  </commentList>
</comments>
</file>

<file path=xl/sharedStrings.xml><?xml version="1.0" encoding="utf-8"?>
<sst xmlns="http://schemas.openxmlformats.org/spreadsheetml/2006/main" count="441" uniqueCount="326">
  <si>
    <t>HM</t>
  </si>
  <si>
    <t>Prénom et Nom des participants</t>
  </si>
  <si>
    <t>Départ le :</t>
  </si>
  <si>
    <r>
      <t>N° de téléphone portable</t>
    </r>
    <r>
      <rPr>
        <i/>
        <sz val="9"/>
        <rFont val="Arial"/>
        <family val="2"/>
      </rPr>
      <t>(facultatif) :</t>
    </r>
  </si>
  <si>
    <t>Délai :</t>
  </si>
  <si>
    <t>Arrivée au plus tard le :</t>
  </si>
  <si>
    <t>Marge prévue :</t>
  </si>
  <si>
    <t>Distance théorique :</t>
  </si>
  <si>
    <t>Distance prévue :</t>
  </si>
  <si>
    <t>Jour</t>
  </si>
  <si>
    <t>Distances</t>
  </si>
  <si>
    <t>S</t>
  </si>
  <si>
    <t>Localité</t>
  </si>
  <si>
    <r>
      <t>N°</t>
    </r>
    <r>
      <rPr>
        <sz val="10"/>
        <rFont val="Arial"/>
        <family val="2"/>
      </rPr>
      <t xml:space="preserve"> des routes</t>
    </r>
  </si>
  <si>
    <t>Arrêts</t>
  </si>
  <si>
    <r>
      <t xml:space="preserve">V
</t>
    </r>
    <r>
      <rPr>
        <b/>
        <sz val="7"/>
        <rFont val="Arial"/>
        <family val="2"/>
      </rPr>
      <t>km/h</t>
    </r>
  </si>
  <si>
    <r>
      <t>H</t>
    </r>
    <r>
      <rPr>
        <sz val="9"/>
        <rFont val="Arial"/>
        <family val="2"/>
      </rPr>
      <t xml:space="preserve">eures passage
</t>
    </r>
    <r>
      <rPr>
        <b/>
        <sz val="9"/>
        <rFont val="Arial"/>
        <family val="2"/>
      </rPr>
      <t>a</t>
    </r>
    <r>
      <rPr>
        <sz val="9"/>
        <rFont val="Arial"/>
        <family val="2"/>
      </rPr>
      <t xml:space="preserve">rrivée / </t>
    </r>
    <r>
      <rPr>
        <b/>
        <sz val="9"/>
        <rFont val="Arial"/>
        <family val="2"/>
      </rPr>
      <t>d</t>
    </r>
    <r>
      <rPr>
        <sz val="9"/>
        <rFont val="Arial"/>
        <family val="2"/>
      </rPr>
      <t>épart</t>
    </r>
  </si>
  <si>
    <t>cumul</t>
  </si>
  <si>
    <t>part.</t>
  </si>
  <si>
    <t>P</t>
  </si>
  <si>
    <t>DELAIS</t>
  </si>
  <si>
    <t>Distance théorique</t>
  </si>
  <si>
    <t>BS</t>
  </si>
  <si>
    <t>Brest</t>
  </si>
  <si>
    <t>Strasbourg</t>
  </si>
  <si>
    <t>SB</t>
  </si>
  <si>
    <t>BM</t>
  </si>
  <si>
    <t>Menton</t>
  </si>
  <si>
    <t>MB</t>
  </si>
  <si>
    <t>BP</t>
  </si>
  <si>
    <t>Perpignan</t>
  </si>
  <si>
    <t>PB</t>
  </si>
  <si>
    <t>DM</t>
  </si>
  <si>
    <t>Dunkerque</t>
  </si>
  <si>
    <t>MD</t>
  </si>
  <si>
    <t>DP</t>
  </si>
  <si>
    <t>PD</t>
  </si>
  <si>
    <t>DH</t>
  </si>
  <si>
    <t>Hendaye</t>
  </si>
  <si>
    <t>HD</t>
  </si>
  <si>
    <t>SP</t>
  </si>
  <si>
    <t>PS</t>
  </si>
  <si>
    <t>SH</t>
  </si>
  <si>
    <t>HS</t>
  </si>
  <si>
    <t>MH</t>
  </si>
  <si>
    <t>DC</t>
  </si>
  <si>
    <t>Copenhague</t>
  </si>
  <si>
    <t>CD</t>
  </si>
  <si>
    <t>ST</t>
  </si>
  <si>
    <t>Budapest</t>
  </si>
  <si>
    <t>TS</t>
  </si>
  <si>
    <t>MI</t>
  </si>
  <si>
    <t>Bari</t>
  </si>
  <si>
    <t>IM</t>
  </si>
  <si>
    <t>PM</t>
  </si>
  <si>
    <t>Malaga</t>
  </si>
  <si>
    <t>MP</t>
  </si>
  <si>
    <t>HL</t>
  </si>
  <si>
    <t>Lisbonne</t>
  </si>
  <si>
    <t>LH</t>
  </si>
  <si>
    <t>BI</t>
  </si>
  <si>
    <t>Inverness</t>
  </si>
  <si>
    <t>IB</t>
  </si>
  <si>
    <t xml:space="preserve">L'itinéraire décrit ci-dessus est sous l'entière responsabilité du candidat diagonaliste qui devra
se conformer aux dispositions du code de la route et veiller particulièrement à ce que les routes empruntées soient accessibles aux cyclistes.              </t>
  </si>
  <si>
    <t>Eric JABY</t>
  </si>
  <si>
    <t>06 84 22 01 18</t>
  </si>
  <si>
    <t>Saint-Front-de-Pradoux</t>
  </si>
  <si>
    <t>Mussidan</t>
  </si>
  <si>
    <t>Rues</t>
  </si>
  <si>
    <t>Le Cloître-Pleyben</t>
  </si>
  <si>
    <t>Daoulas</t>
  </si>
  <si>
    <t>Dirinon</t>
  </si>
  <si>
    <t>Le Faou</t>
  </si>
  <si>
    <t>Hanvec</t>
  </si>
  <si>
    <t>Hôpital-Camfrout</t>
  </si>
  <si>
    <t>Landeleau</t>
  </si>
  <si>
    <t>Logonna-Daoulas</t>
  </si>
  <si>
    <t>Loperhet</t>
  </si>
  <si>
    <t>Pleyben</t>
  </si>
  <si>
    <t>Plonévez-du-Faou</t>
  </si>
  <si>
    <t>Plougastel-Daoulas</t>
  </si>
  <si>
    <t>Le Relecq-Kerhuon</t>
  </si>
  <si>
    <t>Saint-Ségal</t>
  </si>
  <si>
    <t>Spézet</t>
  </si>
  <si>
    <t>Pont-de-Buis-lès-Quimerch</t>
  </si>
  <si>
    <t>Gourin</t>
  </si>
  <si>
    <t>Le Faouët</t>
  </si>
  <si>
    <t>Inzinzac-Lochrist</t>
  </si>
  <si>
    <t>Languidic</t>
  </si>
  <si>
    <t>Lanvaudan</t>
  </si>
  <si>
    <t>Marzan</t>
  </si>
  <si>
    <t>Meslan</t>
  </si>
  <si>
    <t>Muzillac</t>
  </si>
  <si>
    <t>Plouay</t>
  </si>
  <si>
    <t>Plumergat</t>
  </si>
  <si>
    <t>Pluvigner</t>
  </si>
  <si>
    <t>Le Saint</t>
  </si>
  <si>
    <t>Séné</t>
  </si>
  <si>
    <t>Theix-Noyalo</t>
  </si>
  <si>
    <t>La Trinité-Surzur</t>
  </si>
  <si>
    <t>Vannes</t>
  </si>
  <si>
    <t>Sainte-Anne-d'Auray</t>
  </si>
  <si>
    <t>Chaumes-en-Retz</t>
  </si>
  <si>
    <t>Villeneuve-en-Retz</t>
  </si>
  <si>
    <t>La Chapelle-des-Marais</t>
  </si>
  <si>
    <t>Chauvé</t>
  </si>
  <si>
    <t>Corsept</t>
  </si>
  <si>
    <t>Herbignac</t>
  </si>
  <si>
    <t>Missillac</t>
  </si>
  <si>
    <t>Montoir-de-Bretagne</t>
  </si>
  <si>
    <t>Paulx</t>
  </si>
  <si>
    <t>Saint-Brevin-les-Pins</t>
  </si>
  <si>
    <t>Saint-Estienne-de-Mer-Morte</t>
  </si>
  <si>
    <t>Saint-Joachim</t>
  </si>
  <si>
    <t>Saint-Malo-de-Guersac</t>
  </si>
  <si>
    <t>Saint-Père-en-Retz</t>
  </si>
  <si>
    <t>Touvois</t>
  </si>
  <si>
    <t>Machecoul-Saint-Même</t>
  </si>
  <si>
    <t>Beaufou</t>
  </si>
  <si>
    <t>Château-Guibert</t>
  </si>
  <si>
    <t>Luçon</t>
  </si>
  <si>
    <t>Mareuil-sur-Lay-Dissais</t>
  </si>
  <si>
    <t>Mouilleron-le-Captif</t>
  </si>
  <si>
    <t>Le Poiré-sur-Vie</t>
  </si>
  <si>
    <t>La Roche-sur-Yon</t>
  </si>
  <si>
    <t>Saint-Estienne-du-Bois</t>
  </si>
  <si>
    <t>Rives-de-l'Yon</t>
  </si>
  <si>
    <t>Asnières-la-Giraud</t>
  </si>
  <si>
    <t>Bernay-Saint-Martin</t>
  </si>
  <si>
    <t>Brizambourg</t>
  </si>
  <si>
    <t>Burie</t>
  </si>
  <si>
    <t>Le Gué-d'Alleré</t>
  </si>
  <si>
    <t>Landes</t>
  </si>
  <si>
    <t>Marans</t>
  </si>
  <si>
    <t>Saint-Hilaire-de-Villefranche</t>
  </si>
  <si>
    <t>Saint-Jean-d'Angély</t>
  </si>
  <si>
    <t>Saint-Jean-de-Liversay</t>
  </si>
  <si>
    <t>Saint-Mard</t>
  </si>
  <si>
    <t>Saint-Sauveur-d'Aunis</t>
  </si>
  <si>
    <t>Surgères</t>
  </si>
  <si>
    <t>La Vergne</t>
  </si>
  <si>
    <t>Villars-les-Bois</t>
  </si>
  <si>
    <t>Vouhé</t>
  </si>
  <si>
    <t>Barbezieux-Saint-Hilaire</t>
  </si>
  <si>
    <t>Bardenac</t>
  </si>
  <si>
    <t>Brossac</t>
  </si>
  <si>
    <t>Chalais</t>
  </si>
  <si>
    <t>Châteaubernard</t>
  </si>
  <si>
    <t>Chillac</t>
  </si>
  <si>
    <t>Cognac</t>
  </si>
  <si>
    <t>Condéon</t>
  </si>
  <si>
    <t>Gensac-la-Pallue</t>
  </si>
  <si>
    <t>Bellevigne</t>
  </si>
  <si>
    <t>Passirac</t>
  </si>
  <si>
    <t>Saint-Quentin-de-Chalais</t>
  </si>
  <si>
    <t>Saint-Sulpice-de-Cognac</t>
  </si>
  <si>
    <t>Bergerac</t>
  </si>
  <si>
    <t>Eschourgnac</t>
  </si>
  <si>
    <t>Issigeac</t>
  </si>
  <si>
    <t>Les Lèches</t>
  </si>
  <si>
    <t>Eyraud-Crempse-Maurens</t>
  </si>
  <si>
    <t>Saint-Aulaye-Puymangou</t>
  </si>
  <si>
    <t>Saint-Michel-de-Double</t>
  </si>
  <si>
    <t>Sainte-Radegonde</t>
  </si>
  <si>
    <t>Condezaygues</t>
  </si>
  <si>
    <t>Lacaussade</t>
  </si>
  <si>
    <t>Mazières-Naresse</t>
  </si>
  <si>
    <t>Monflanquin</t>
  </si>
  <si>
    <t>Rives</t>
  </si>
  <si>
    <t>Saint-Estienne-de-Villeréal</t>
  </si>
  <si>
    <t>Saint-Vite</t>
  </si>
  <si>
    <t>Tournon-d'Agenais</t>
  </si>
  <si>
    <t>Villeréal</t>
  </si>
  <si>
    <t>Cazes-Mondenard</t>
  </si>
  <si>
    <t>Corbarieu</t>
  </si>
  <si>
    <t>Lafrançaise</t>
  </si>
  <si>
    <t>Lauzerte</t>
  </si>
  <si>
    <t>Montaigu-de-Quercy</t>
  </si>
  <si>
    <t>Montastruc</t>
  </si>
  <si>
    <t>Montauban</t>
  </si>
  <si>
    <t>Nohic</t>
  </si>
  <si>
    <t>Orgueil</t>
  </si>
  <si>
    <t>Reyniès</t>
  </si>
  <si>
    <t>Bessières</t>
  </si>
  <si>
    <t>Bourg-Saint-Bernard</t>
  </si>
  <si>
    <t>Buzet-sur-Tarn</t>
  </si>
  <si>
    <t>Caraman</t>
  </si>
  <si>
    <t>Lanta</t>
  </si>
  <si>
    <t>La Magdelaine-sur-Tarn</t>
  </si>
  <si>
    <t>Montpitol</t>
  </si>
  <si>
    <t>Roquesérière</t>
  </si>
  <si>
    <t>Vaux</t>
  </si>
  <si>
    <t>Verfeil</t>
  </si>
  <si>
    <t>Villemur-sur-Tarn</t>
  </si>
  <si>
    <t>Alet-les-Bains</t>
  </si>
  <si>
    <t>Belvianes-et-Cavirac</t>
  </si>
  <si>
    <t>Cambieure</t>
  </si>
  <si>
    <t>Campagne-sur-Aude</t>
  </si>
  <si>
    <t>Les Cassés</t>
  </si>
  <si>
    <t>Castelnaudary</t>
  </si>
  <si>
    <t>Couiza</t>
  </si>
  <si>
    <t>Cournanel</t>
  </si>
  <si>
    <t>Espéraza</t>
  </si>
  <si>
    <t>Gaja-et-Villedieu</t>
  </si>
  <si>
    <t>Lasserre-de-Prouille</t>
  </si>
  <si>
    <t>Lauraguel</t>
  </si>
  <si>
    <t>Limoux</t>
  </si>
  <si>
    <t>Luc-sur-Aude</t>
  </si>
  <si>
    <t>Puilaurens</t>
  </si>
  <si>
    <t>Quillan</t>
  </si>
  <si>
    <t>Saint-Martin-Lys</t>
  </si>
  <si>
    <t>Saint-Paulet</t>
  </si>
  <si>
    <t>Soupex</t>
  </si>
  <si>
    <t>Villasavary</t>
  </si>
  <si>
    <t>Caudiès-de-Fenouillèdes</t>
  </si>
  <si>
    <t>Estagel</t>
  </si>
  <si>
    <t>Maury</t>
  </si>
  <si>
    <t>Pézilla-la-Rivière</t>
  </si>
  <si>
    <t>Saint-Paul-de-Fenouillet</t>
  </si>
  <si>
    <t>Le Soler</t>
  </si>
  <si>
    <t>Rue, N2165, rue, D33</t>
  </si>
  <si>
    <t>D33, route du Fogo, D33</t>
  </si>
  <si>
    <t>D33, C11</t>
  </si>
  <si>
    <t>C11, D770</t>
  </si>
  <si>
    <t>D770</t>
  </si>
  <si>
    <t>D770, rue</t>
  </si>
  <si>
    <t>Rues, C2</t>
  </si>
  <si>
    <t>D48</t>
  </si>
  <si>
    <t>D48, rues</t>
  </si>
  <si>
    <t>Rues, D17</t>
  </si>
  <si>
    <t>D17</t>
  </si>
  <si>
    <t>D301</t>
  </si>
  <si>
    <t>D301, D769</t>
  </si>
  <si>
    <t>D769</t>
  </si>
  <si>
    <t>D769b, D102</t>
  </si>
  <si>
    <t>D102</t>
  </si>
  <si>
    <t>D102, D19</t>
  </si>
  <si>
    <t>D779, D779b</t>
  </si>
  <si>
    <t>D779B</t>
  </si>
  <si>
    <t>D779B, rues, D7, D765</t>
  </si>
  <si>
    <t>D765</t>
  </si>
  <si>
    <t>D765, D20, rues, D139, D765</t>
  </si>
  <si>
    <t>La Roche Bernard</t>
  </si>
  <si>
    <t>D765, D4</t>
  </si>
  <si>
    <t>D4, chemins et rues, D2</t>
  </si>
  <si>
    <t>D2, rues, D50</t>
  </si>
  <si>
    <t>D50</t>
  </si>
  <si>
    <t>D50, D971, D971A, D213</t>
  </si>
  <si>
    <t>D213, rues, avenues</t>
  </si>
  <si>
    <t>rue, D96, rues</t>
  </si>
  <si>
    <t>rue, D5,</t>
  </si>
  <si>
    <t>D5</t>
  </si>
  <si>
    <t>D5, rues, D605</t>
  </si>
  <si>
    <t>D605, route, D79, D13</t>
  </si>
  <si>
    <t>D13</t>
  </si>
  <si>
    <t>D81</t>
  </si>
  <si>
    <t>D81, D2</t>
  </si>
  <si>
    <t>D2, rues, D2</t>
  </si>
  <si>
    <t>D2, rues, D746</t>
  </si>
  <si>
    <t>D746</t>
  </si>
  <si>
    <t>Voie verte, rues, D114</t>
  </si>
  <si>
    <t>D114, D115</t>
  </si>
  <si>
    <t>D115</t>
  </si>
  <si>
    <t>D115, D939b, D939</t>
  </si>
  <si>
    <t>D939</t>
  </si>
  <si>
    <t>D393, D939E2, D150</t>
  </si>
  <si>
    <t>D150</t>
  </si>
  <si>
    <t>D150, D731</t>
  </si>
  <si>
    <t>D731</t>
  </si>
  <si>
    <t>D731, rues, D24</t>
  </si>
  <si>
    <t>D24</t>
  </si>
  <si>
    <t>D24, Chemin, D148, D49</t>
  </si>
  <si>
    <t>D49, D24, D1</t>
  </si>
  <si>
    <t>D1</t>
  </si>
  <si>
    <t>D1, D910, rues, D5, D731</t>
  </si>
  <si>
    <t>D731, rues, D77</t>
  </si>
  <si>
    <t>D77, D17</t>
  </si>
  <si>
    <t>D38</t>
  </si>
  <si>
    <t>D38, D3, D709</t>
  </si>
  <si>
    <t>D709</t>
  </si>
  <si>
    <t>D709, D709E1, D709</t>
  </si>
  <si>
    <t>D709, D709E4, rues, D936E1, N21, D14</t>
  </si>
  <si>
    <t>D14</t>
  </si>
  <si>
    <t>D207</t>
  </si>
  <si>
    <t>D207, rues, D676</t>
  </si>
  <si>
    <t>D676</t>
  </si>
  <si>
    <t>D676, D124</t>
  </si>
  <si>
    <t>D124</t>
  </si>
  <si>
    <t>D124, D911</t>
  </si>
  <si>
    <t>D911, D102</t>
  </si>
  <si>
    <t>D102, D18</t>
  </si>
  <si>
    <t>D2</t>
  </si>
  <si>
    <t>D2, Rte du Haut Castel</t>
  </si>
  <si>
    <t>D81, D40, D78</t>
  </si>
  <si>
    <t>D78</t>
  </si>
  <si>
    <t>Route, rues, D21</t>
  </si>
  <si>
    <t>D21</t>
  </si>
  <si>
    <t>D21, D34</t>
  </si>
  <si>
    <t>D34, D930</t>
  </si>
  <si>
    <t>D930, voie verte</t>
  </si>
  <si>
    <t>Voie verte</t>
  </si>
  <si>
    <t>Voie verte, rues, voie verte</t>
  </si>
  <si>
    <t>Voie verte, D630</t>
  </si>
  <si>
    <t>D630, D22, D22D</t>
  </si>
  <si>
    <t>D22D, D22</t>
  </si>
  <si>
    <t>D22</t>
  </si>
  <si>
    <t>D22, D77d</t>
  </si>
  <si>
    <t>D77d, D77, D31</t>
  </si>
  <si>
    <t>D77</t>
  </si>
  <si>
    <t>D77, D59</t>
  </si>
  <si>
    <t>D59, D1, D59</t>
  </si>
  <si>
    <t>D59, D622, M18</t>
  </si>
  <si>
    <t>D113</t>
  </si>
  <si>
    <t>Souilhe</t>
  </si>
  <si>
    <t>Souilhanels</t>
  </si>
  <si>
    <t>D113, D624, D1113, D623</t>
  </si>
  <si>
    <t>D623</t>
  </si>
  <si>
    <t>D623, D118</t>
  </si>
  <si>
    <t>D118</t>
  </si>
  <si>
    <t>D117</t>
  </si>
  <si>
    <t>D118, D117</t>
  </si>
  <si>
    <t>D117, D612, D1</t>
  </si>
  <si>
    <t>D1, D39</t>
  </si>
  <si>
    <t>D39, D916</t>
  </si>
  <si>
    <r>
      <t xml:space="preserve">Saint-Pierre </t>
    </r>
    <r>
      <rPr>
        <b/>
        <sz val="10"/>
        <rFont val="Arial"/>
        <family val="2"/>
      </rPr>
      <t>(option Col des Anes)</t>
    </r>
  </si>
  <si>
    <r>
      <t>Segonzac</t>
    </r>
    <r>
      <rPr>
        <b/>
        <sz val="10"/>
        <rFont val="Arial"/>
        <family val="2"/>
      </rPr>
      <t xml:space="preserve"> (option Col de la bergère)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</si>
</sst>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dd\ d\ mmmm&quot;, &quot;h\hmm"/>
    <numFmt numFmtId="165" formatCode="d&quot; jours et &quot;h&quot; heures&quot;"/>
    <numFmt numFmtId="166" formatCode="h&quot; heures et &quot;m&quot; minutes&quot;"/>
    <numFmt numFmtId="167" formatCode="General&quot; km&quot;"/>
    <numFmt numFmtId="168" formatCode="ddd\ d"/>
    <numFmt numFmtId="169" formatCode="h\hmm"/>
    <numFmt numFmtId="170" formatCode="&quot;Délai &quot;h\hmm&quot; !&quot;"/>
    <numFmt numFmtId="171" formatCode="h&quot;h&quot;mm"/>
  </numFmts>
  <fonts count="43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22"/>
      <name val="Comic Sans MS"/>
      <family val="4"/>
    </font>
    <font>
      <b/>
      <sz val="14"/>
      <name val="Arial"/>
      <family val="2"/>
    </font>
    <font>
      <b/>
      <sz val="8"/>
      <color indexed="1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b/>
      <sz val="8"/>
      <color indexed="12"/>
      <name val="Tahoma"/>
      <family val="2"/>
    </font>
    <font>
      <b/>
      <sz val="22"/>
      <name val="Arial"/>
      <family val="2"/>
    </font>
    <font>
      <b/>
      <sz val="18"/>
      <color indexed="10"/>
      <name val="Comic Sans MS"/>
      <family val="4"/>
    </font>
    <font>
      <b/>
      <sz val="10"/>
      <name val="Arial"/>
      <family val="2"/>
    </font>
    <font>
      <b/>
      <i/>
      <sz val="8"/>
      <color indexed="8"/>
      <name val="Tahoma"/>
      <family val="2"/>
    </font>
    <font>
      <u/>
      <sz val="8"/>
      <color indexed="8"/>
      <name val="Tahoma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1"/>
      <color indexed="10"/>
      <name val="Arial"/>
      <family val="2"/>
    </font>
    <font>
      <b/>
      <sz val="11"/>
      <name val="Arial Black"/>
      <family val="2"/>
    </font>
    <font>
      <b/>
      <sz val="8"/>
      <name val="Arial"/>
      <family val="2"/>
    </font>
    <font>
      <sz val="10"/>
      <color indexed="48"/>
      <name val="Arial"/>
      <family val="2"/>
    </font>
    <font>
      <sz val="11"/>
      <color indexed="48"/>
      <name val="Arial"/>
      <family val="2"/>
    </font>
    <font>
      <b/>
      <sz val="11"/>
      <color indexed="48"/>
      <name val="Arial Black"/>
      <family val="2"/>
    </font>
    <font>
      <b/>
      <sz val="8"/>
      <color indexed="48"/>
      <name val="Arial"/>
      <family val="2"/>
    </font>
    <font>
      <sz val="8"/>
      <color indexed="48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11"/>
      <name val="Arial Black"/>
      <family val="2"/>
    </font>
    <font>
      <i/>
      <sz val="10"/>
      <color indexed="10"/>
      <name val="Arial"/>
      <family val="2"/>
    </font>
    <font>
      <sz val="12"/>
      <name val="Arial"/>
      <family val="2"/>
    </font>
    <font>
      <sz val="8"/>
      <color indexed="12"/>
      <name val="Tahoma"/>
      <family val="2"/>
    </font>
    <font>
      <sz val="8"/>
      <color indexed="10"/>
      <name val="Tahoma"/>
      <family val="2"/>
    </font>
    <font>
      <b/>
      <sz val="8"/>
      <color indexed="17"/>
      <name val="Tahoma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rgb="FF99FFCC"/>
        <bgColor indexed="26"/>
      </patternFill>
    </fill>
    <fill>
      <patternFill patternType="solid">
        <fgColor rgb="FF00B0F0"/>
        <bgColor indexed="26"/>
      </patternFill>
    </fill>
  </fills>
  <borders count="35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4" borderId="2" xfId="0" applyFont="1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68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 applyProtection="1">
      <alignment horizontal="left" vertical="center" wrapText="1"/>
      <protection locked="0"/>
    </xf>
    <xf numFmtId="0" fontId="19" fillId="2" borderId="10" xfId="0" applyFont="1" applyFill="1" applyBorder="1" applyAlignment="1">
      <alignment horizontal="center" vertical="center"/>
    </xf>
    <xf numFmtId="169" fontId="0" fillId="2" borderId="10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69" fontId="19" fillId="2" borderId="0" xfId="0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46" fontId="19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168" fontId="0" fillId="2" borderId="12" xfId="0" applyNumberForma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169" fontId="19" fillId="2" borderId="0" xfId="0" applyNumberFormat="1" applyFont="1" applyFill="1" applyAlignment="1" applyProtection="1">
      <alignment horizontal="center" vertical="center" wrapText="1"/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169" fontId="0" fillId="2" borderId="0" xfId="0" applyNumberFormat="1" applyFill="1" applyAlignment="1">
      <alignment horizontal="center" vertical="center"/>
    </xf>
    <xf numFmtId="169" fontId="0" fillId="2" borderId="13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169" fontId="23" fillId="2" borderId="0" xfId="0" applyNumberFormat="1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24" fillId="2" borderId="0" xfId="0" applyFont="1" applyFill="1" applyAlignment="1">
      <alignment horizontal="center" vertical="center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  <protection locked="0"/>
    </xf>
    <xf numFmtId="169" fontId="27" fillId="2" borderId="0" xfId="0" applyNumberFormat="1" applyFont="1" applyFill="1" applyAlignment="1" applyProtection="1">
      <alignment horizontal="center" vertical="center" wrapText="1"/>
      <protection locked="0"/>
    </xf>
    <xf numFmtId="0" fontId="28" fillId="2" borderId="0" xfId="0" applyFont="1" applyFill="1" applyAlignment="1" applyProtection="1">
      <alignment horizontal="center" vertical="center" wrapText="1"/>
      <protection locked="0"/>
    </xf>
    <xf numFmtId="0" fontId="18" fillId="5" borderId="0" xfId="0" applyFont="1" applyFill="1" applyAlignment="1" applyProtection="1">
      <alignment horizontal="center" vertical="center" wrapText="1"/>
      <protection locked="0"/>
    </xf>
    <xf numFmtId="0" fontId="22" fillId="5" borderId="0" xfId="0" applyFont="1" applyFill="1" applyAlignment="1" applyProtection="1">
      <alignment horizontal="center" vertical="center" wrapText="1"/>
      <protection locked="0"/>
    </xf>
    <xf numFmtId="169" fontId="23" fillId="5" borderId="0" xfId="0" applyNumberFormat="1" applyFont="1" applyFill="1" applyAlignment="1" applyProtection="1">
      <alignment horizontal="center" vertical="center" wrapText="1"/>
      <protection locked="0"/>
    </xf>
    <xf numFmtId="0" fontId="19" fillId="5" borderId="0" xfId="0" applyFont="1" applyFill="1" applyAlignment="1" applyProtection="1">
      <alignment horizontal="center" vertical="center" wrapText="1"/>
      <protection locked="0"/>
    </xf>
    <xf numFmtId="169" fontId="30" fillId="2" borderId="0" xfId="0" applyNumberFormat="1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11" fillId="2" borderId="0" xfId="0" applyFont="1" applyFill="1" applyAlignment="1" applyProtection="1">
      <alignment horizontal="left" vertical="center" wrapText="1"/>
      <protection locked="0"/>
    </xf>
    <xf numFmtId="0" fontId="23" fillId="2" borderId="0" xfId="0" applyFont="1" applyFill="1" applyAlignment="1" applyProtection="1">
      <alignment horizontal="center" vertical="center" wrapText="1"/>
      <protection locked="0"/>
    </xf>
    <xf numFmtId="0" fontId="31" fillId="2" borderId="0" xfId="0" applyFont="1" applyFill="1" applyAlignment="1" applyProtection="1">
      <alignment horizontal="center" vertical="center" wrapText="1"/>
      <protection locked="0"/>
    </xf>
    <xf numFmtId="0" fontId="27" fillId="2" borderId="0" xfId="0" applyFont="1" applyFill="1" applyAlignment="1" applyProtection="1">
      <alignment horizontal="center" vertical="center" wrapText="1"/>
      <protection locked="0"/>
    </xf>
    <xf numFmtId="0" fontId="21" fillId="2" borderId="14" xfId="0" applyFont="1" applyFill="1" applyBorder="1" applyAlignment="1">
      <alignment horizontal="center" vertical="center"/>
    </xf>
    <xf numFmtId="170" fontId="32" fillId="2" borderId="14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9" fillId="2" borderId="14" xfId="0" applyFont="1" applyFill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 wrapText="1"/>
      <protection locked="0"/>
    </xf>
    <xf numFmtId="0" fontId="22" fillId="6" borderId="0" xfId="0" applyFont="1" applyFill="1" applyAlignment="1" applyProtection="1">
      <alignment horizontal="center" vertical="center" wrapText="1"/>
      <protection locked="0"/>
    </xf>
    <xf numFmtId="0" fontId="1" fillId="6" borderId="0" xfId="0" applyFont="1" applyFill="1" applyAlignment="1" applyProtection="1">
      <alignment horizontal="left" vertical="center" wrapText="1"/>
      <protection locked="0"/>
    </xf>
    <xf numFmtId="171" fontId="38" fillId="6" borderId="0" xfId="0" applyNumberFormat="1" applyFont="1" applyFill="1" applyAlignment="1" applyProtection="1">
      <alignment horizontal="center" vertical="center" wrapText="1"/>
      <protection locked="0"/>
    </xf>
    <xf numFmtId="0" fontId="38" fillId="6" borderId="0" xfId="0" applyFont="1" applyFill="1" applyAlignment="1" applyProtection="1">
      <alignment horizontal="center" vertical="center" wrapText="1"/>
      <protection locked="0"/>
    </xf>
    <xf numFmtId="0" fontId="2" fillId="9" borderId="0" xfId="0" applyFont="1" applyFill="1" applyAlignment="1" applyProtection="1">
      <alignment horizontal="center" vertical="center" wrapText="1"/>
      <protection locked="0"/>
    </xf>
    <xf numFmtId="169" fontId="19" fillId="9" borderId="0" xfId="0" applyNumberFormat="1" applyFont="1" applyFill="1" applyAlignment="1" applyProtection="1">
      <alignment horizontal="center" vertical="center" wrapText="1"/>
      <protection locked="0"/>
    </xf>
    <xf numFmtId="0" fontId="2" fillId="10" borderId="0" xfId="0" applyFont="1" applyFill="1" applyAlignment="1" applyProtection="1">
      <alignment horizontal="center" vertical="center" wrapText="1"/>
      <protection locked="0"/>
    </xf>
    <xf numFmtId="0" fontId="22" fillId="10" borderId="0" xfId="0" applyFont="1" applyFill="1" applyAlignment="1" applyProtection="1">
      <alignment horizontal="center" vertical="center" wrapText="1"/>
      <protection locked="0"/>
    </xf>
    <xf numFmtId="171" fontId="19" fillId="6" borderId="0" xfId="0" applyNumberFormat="1" applyFont="1" applyFill="1" applyAlignment="1" applyProtection="1">
      <alignment horizontal="center" vertical="center" wrapText="1"/>
      <protection locked="0"/>
    </xf>
    <xf numFmtId="169" fontId="19" fillId="10" borderId="0" xfId="0" applyNumberFormat="1" applyFont="1" applyFill="1" applyAlignment="1" applyProtection="1">
      <alignment horizontal="center" vertical="center" wrapText="1"/>
      <protection locked="0"/>
    </xf>
    <xf numFmtId="21" fontId="33" fillId="4" borderId="0" xfId="0" applyNumberFormat="1" applyFont="1" applyFill="1" applyAlignment="1">
      <alignment horizontal="left" vertical="center" wrapText="1" indent="1"/>
    </xf>
    <xf numFmtId="167" fontId="0" fillId="2" borderId="18" xfId="0" applyNumberFormat="1" applyFill="1" applyBorder="1" applyAlignment="1">
      <alignment horizontal="center" vertical="center"/>
    </xf>
    <xf numFmtId="167" fontId="0" fillId="2" borderId="15" xfId="0" applyNumberFormat="1" applyFill="1" applyBorder="1" applyAlignment="1">
      <alignment horizontal="center" vertical="center"/>
    </xf>
    <xf numFmtId="167" fontId="0" fillId="2" borderId="34" xfId="0" applyNumberFormat="1" applyFill="1" applyBorder="1" applyAlignment="1">
      <alignment horizontal="center" vertical="center"/>
    </xf>
    <xf numFmtId="167" fontId="0" fillId="2" borderId="16" xfId="0" applyNumberForma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 applyProtection="1">
      <alignment horizontal="center" vertical="center"/>
      <protection locked="0"/>
    </xf>
    <xf numFmtId="0" fontId="9" fillId="3" borderId="21" xfId="0" applyFont="1" applyFill="1" applyBorder="1" applyAlignment="1" applyProtection="1">
      <alignment horizontal="center" vertical="center"/>
      <protection locked="0"/>
    </xf>
    <xf numFmtId="0" fontId="9" fillId="3" borderId="22" xfId="0" applyFont="1" applyFill="1" applyBorder="1" applyAlignment="1" applyProtection="1">
      <alignment horizontal="center" vertical="center"/>
      <protection locked="0"/>
    </xf>
    <xf numFmtId="0" fontId="10" fillId="7" borderId="23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164" fontId="14" fillId="3" borderId="32" xfId="0" applyNumberFormat="1" applyFont="1" applyFill="1" applyBorder="1" applyAlignment="1" applyProtection="1">
      <alignment horizontal="center" vertical="center"/>
      <protection locked="0"/>
    </xf>
    <xf numFmtId="164" fontId="14" fillId="3" borderId="21" xfId="0" applyNumberFormat="1" applyFont="1" applyFill="1" applyBorder="1" applyAlignment="1" applyProtection="1">
      <alignment horizontal="center" vertical="center"/>
      <protection locked="0"/>
    </xf>
    <xf numFmtId="164" fontId="14" fillId="3" borderId="22" xfId="0" applyNumberFormat="1" applyFont="1" applyFill="1" applyBorder="1" applyAlignment="1" applyProtection="1">
      <alignment horizontal="center" vertical="center"/>
      <protection locked="0"/>
    </xf>
    <xf numFmtId="0" fontId="11" fillId="3" borderId="25" xfId="0" applyFont="1" applyFill="1" applyBorder="1" applyAlignment="1" applyProtection="1">
      <alignment horizontal="left" vertical="center" wrapText="1" indent="1"/>
      <protection locked="0"/>
    </xf>
    <xf numFmtId="0" fontId="11" fillId="3" borderId="10" xfId="0" applyFont="1" applyFill="1" applyBorder="1" applyAlignment="1" applyProtection="1">
      <alignment horizontal="left" vertical="center" wrapText="1" indent="1"/>
      <protection locked="0"/>
    </xf>
    <xf numFmtId="0" fontId="11" fillId="3" borderId="26" xfId="0" applyFont="1" applyFill="1" applyBorder="1" applyAlignment="1" applyProtection="1">
      <alignment horizontal="left" vertical="center" wrapText="1" indent="1"/>
      <protection locked="0"/>
    </xf>
    <xf numFmtId="0" fontId="11" fillId="3" borderId="27" xfId="0" applyFont="1" applyFill="1" applyBorder="1" applyAlignment="1" applyProtection="1">
      <alignment horizontal="left" vertical="center" wrapText="1" indent="1"/>
      <protection locked="0"/>
    </xf>
    <xf numFmtId="0" fontId="11" fillId="3" borderId="0" xfId="0" applyFont="1" applyFill="1" applyAlignment="1" applyProtection="1">
      <alignment horizontal="left" vertical="center" wrapText="1" indent="1"/>
      <protection locked="0"/>
    </xf>
    <xf numFmtId="0" fontId="11" fillId="3" borderId="28" xfId="0" applyFont="1" applyFill="1" applyBorder="1" applyAlignment="1" applyProtection="1">
      <alignment horizontal="left" vertical="center" wrapText="1" indent="1"/>
      <protection locked="0"/>
    </xf>
    <xf numFmtId="0" fontId="11" fillId="3" borderId="29" xfId="0" applyFont="1" applyFill="1" applyBorder="1" applyAlignment="1" applyProtection="1">
      <alignment horizontal="left" vertical="center" wrapText="1" indent="1"/>
      <protection locked="0"/>
    </xf>
    <xf numFmtId="0" fontId="11" fillId="3" borderId="30" xfId="0" applyFont="1" applyFill="1" applyBorder="1" applyAlignment="1" applyProtection="1">
      <alignment horizontal="left" vertical="center" wrapText="1" indent="1"/>
      <protection locked="0"/>
    </xf>
    <xf numFmtId="0" fontId="11" fillId="3" borderId="31" xfId="0" applyFont="1" applyFill="1" applyBorder="1" applyAlignment="1" applyProtection="1">
      <alignment horizontal="left" vertical="center" wrapText="1" indent="1"/>
      <protection locked="0"/>
    </xf>
    <xf numFmtId="0" fontId="15" fillId="8" borderId="23" xfId="0" applyFont="1" applyFill="1" applyBorder="1" applyAlignment="1">
      <alignment horizontal="left" vertical="center" indent="1"/>
    </xf>
    <xf numFmtId="0" fontId="15" fillId="8" borderId="24" xfId="0" applyFont="1" applyFill="1" applyBorder="1" applyAlignment="1">
      <alignment horizontal="left" vertical="center" indent="1"/>
    </xf>
    <xf numFmtId="0" fontId="11" fillId="3" borderId="20" xfId="0" applyFont="1" applyFill="1" applyBorder="1" applyAlignment="1" applyProtection="1">
      <alignment horizontal="center" vertical="center"/>
      <protection locked="0"/>
    </xf>
    <xf numFmtId="0" fontId="11" fillId="3" borderId="21" xfId="0" applyFont="1" applyFill="1" applyBorder="1" applyAlignment="1" applyProtection="1">
      <alignment horizontal="center" vertical="center"/>
      <protection locked="0"/>
    </xf>
    <xf numFmtId="0" fontId="11" fillId="3" borderId="22" xfId="0" applyFont="1" applyFill="1" applyBorder="1" applyAlignment="1" applyProtection="1">
      <alignment horizontal="center" vertical="center"/>
      <protection locked="0"/>
    </xf>
    <xf numFmtId="165" fontId="17" fillId="2" borderId="19" xfId="0" applyNumberFormat="1" applyFont="1" applyFill="1" applyBorder="1" applyAlignment="1">
      <alignment horizontal="center" vertical="center"/>
    </xf>
    <xf numFmtId="165" fontId="17" fillId="2" borderId="17" xfId="0" applyNumberFormat="1" applyFont="1" applyFill="1" applyBorder="1" applyAlignment="1">
      <alignment horizontal="center" vertical="center"/>
    </xf>
    <xf numFmtId="164" fontId="17" fillId="2" borderId="18" xfId="0" applyNumberFormat="1" applyFont="1" applyFill="1" applyBorder="1" applyAlignment="1">
      <alignment horizontal="center" vertical="center"/>
    </xf>
    <xf numFmtId="164" fontId="17" fillId="2" borderId="15" xfId="0" applyNumberFormat="1" applyFont="1" applyFill="1" applyBorder="1" applyAlignment="1">
      <alignment horizontal="center" vertical="center"/>
    </xf>
    <xf numFmtId="166" fontId="17" fillId="2" borderId="18" xfId="0" applyNumberFormat="1" applyFont="1" applyFill="1" applyBorder="1" applyAlignment="1">
      <alignment horizontal="center" vertical="center"/>
    </xf>
    <xf numFmtId="166" fontId="17" fillId="2" borderId="1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35"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43"/>
        </patternFill>
      </fill>
    </dxf>
  </dxfs>
  <tableStyles count="0" defaultTableStyle="TableStyleMedium2" defaultPivotStyle="PivotStyleLight16"/>
  <colors>
    <mruColors>
      <color rgb="FF151901"/>
      <color rgb="FFFFFFFF"/>
      <color rgb="FF011619"/>
      <color rgb="FFFFFF99"/>
      <color rgb="FF99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2225041</xdr:colOff>
      <xdr:row>90</xdr:row>
      <xdr:rowOff>167640</xdr:rowOff>
    </xdr:from>
    <xdr:ext cx="2933700" cy="11430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8E44D26-ADED-9759-2752-336C314F99EA}"/>
            </a:ext>
          </a:extLst>
        </xdr:cNvPr>
        <xdr:cNvSpPr txBox="1"/>
      </xdr:nvSpPr>
      <xdr:spPr>
        <a:xfrm>
          <a:off x="6499861" y="16352520"/>
          <a:ext cx="2933700" cy="1143000"/>
        </a:xfrm>
        <a:prstGeom prst="rect">
          <a:avLst/>
        </a:prstGeom>
        <a:solidFill>
          <a:srgbClr val="FFFFFF"/>
        </a:solidFill>
        <a:ln>
          <a:solidFill>
            <a:srgbClr val="15190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100" b="1">
              <a:solidFill>
                <a:srgbClr val="FF0000"/>
              </a:solidFill>
            </a:rPr>
            <a:t>Pour les couchages</a:t>
          </a:r>
          <a:r>
            <a:rPr lang="fr-FR" sz="1100" b="1" baseline="0">
              <a:solidFill>
                <a:srgbClr val="FF0000"/>
              </a:solidFill>
            </a:rPr>
            <a:t> rien n'est définitif il faudra regarder les disponibilité sur airbnb, dans la dernière ligne droite de la préparation pour arrêt les étapes définitives</a:t>
          </a:r>
          <a:endParaRPr lang="fr-FR" sz="1100" b="1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6"/>
  <sheetViews>
    <sheetView showGridLines="0" tabSelected="1" topLeftCell="A94" zoomScaleNormal="100" workbookViewId="0">
      <selection activeCell="F101" sqref="F101"/>
    </sheetView>
  </sheetViews>
  <sheetFormatPr baseColWidth="10" defaultColWidth="11.44140625" defaultRowHeight="13.8" x14ac:dyDescent="0.25"/>
  <cols>
    <col min="1" max="1" width="9.44140625" style="1" customWidth="1"/>
    <col min="2" max="2" width="10.33203125" style="1" customWidth="1"/>
    <col min="3" max="3" width="4.33203125" style="1" customWidth="1"/>
    <col min="4" max="4" width="3.44140625" style="1" customWidth="1"/>
    <col min="5" max="5" width="34.77734375" style="2" customWidth="1"/>
    <col min="6" max="6" width="37.33203125" style="1" customWidth="1"/>
    <col min="7" max="7" width="5.44140625" style="1" customWidth="1"/>
    <col min="8" max="8" width="4.6640625" style="1" customWidth="1"/>
    <col min="9" max="9" width="9.6640625" style="1" bestFit="1" customWidth="1"/>
    <col min="10" max="10" width="6" style="1" bestFit="1" customWidth="1"/>
    <col min="11" max="11" width="4.6640625" style="3" customWidth="1"/>
    <col min="12" max="12" width="2" style="3" customWidth="1"/>
    <col min="13" max="13" width="5.44140625" style="3" bestFit="1" customWidth="1"/>
    <col min="14" max="16" width="5.44140625" style="3" customWidth="1"/>
    <col min="17" max="17" width="9.77734375" style="1" customWidth="1"/>
    <col min="18" max="18" width="5.109375" style="1" customWidth="1"/>
    <col min="19" max="20" width="10.33203125" style="1" customWidth="1"/>
    <col min="21" max="21" width="8.44140625" style="1" customWidth="1"/>
    <col min="22" max="22" width="10.77734375" style="3" customWidth="1"/>
    <col min="23" max="16384" width="11.44140625" style="1"/>
  </cols>
  <sheetData>
    <row r="1" spans="1:22" ht="25.95" customHeight="1" thickTop="1" thickBot="1" x14ac:dyDescent="0.3">
      <c r="A1" s="4" t="str">
        <f>IF(délai&gt;5,"EURODIAGONALES","DIAGONALES de FRANCE")</f>
        <v>DIAGONALES de FRANCE</v>
      </c>
      <c r="G1" s="5" t="s">
        <v>29</v>
      </c>
      <c r="H1" s="90">
        <v>3</v>
      </c>
      <c r="I1" s="91"/>
      <c r="J1" s="92"/>
    </row>
    <row r="2" spans="1:22" ht="14.25" customHeight="1" thickTop="1" thickBot="1" x14ac:dyDescent="0.3"/>
    <row r="3" spans="1:22" ht="25.05" customHeight="1" thickTop="1" thickBot="1" x14ac:dyDescent="0.3">
      <c r="E3" s="93" t="str">
        <f>ville_départ&amp;"  →  "&amp;ville_arrivée</f>
        <v>Brest  →  Perpignan</v>
      </c>
      <c r="F3" s="94"/>
      <c r="G3" s="95"/>
      <c r="H3" s="6"/>
      <c r="I3" s="6"/>
      <c r="J3" s="7"/>
    </row>
    <row r="4" spans="1:22" ht="14.25" customHeight="1" thickTop="1" thickBot="1" x14ac:dyDescent="0.3"/>
    <row r="5" spans="1:22" ht="15" customHeight="1" thickTop="1" thickBot="1" x14ac:dyDescent="0.3">
      <c r="A5" s="96" t="s">
        <v>1</v>
      </c>
      <c r="B5" s="97"/>
      <c r="C5" s="97"/>
      <c r="D5" s="97"/>
      <c r="E5" s="98"/>
      <c r="F5" s="8" t="s">
        <v>2</v>
      </c>
      <c r="G5" s="99">
        <v>46526.166666666664</v>
      </c>
      <c r="H5" s="100"/>
      <c r="I5" s="100"/>
      <c r="J5" s="101"/>
    </row>
    <row r="6" spans="1:22" ht="15" customHeight="1" thickTop="1" thickBot="1" x14ac:dyDescent="0.3">
      <c r="A6" s="102" t="s">
        <v>64</v>
      </c>
      <c r="B6" s="103"/>
      <c r="C6" s="103"/>
      <c r="D6" s="103"/>
      <c r="E6" s="104"/>
      <c r="F6" s="111" t="s">
        <v>3</v>
      </c>
      <c r="G6" s="112"/>
      <c r="H6" s="113" t="s">
        <v>65</v>
      </c>
      <c r="I6" s="114"/>
      <c r="J6" s="115"/>
    </row>
    <row r="7" spans="1:22" ht="15" customHeight="1" thickTop="1" x14ac:dyDescent="0.25">
      <c r="A7" s="105"/>
      <c r="B7" s="106"/>
      <c r="C7" s="106"/>
      <c r="D7" s="106"/>
      <c r="E7" s="107"/>
      <c r="F7" s="9" t="s">
        <v>4</v>
      </c>
      <c r="G7" s="116">
        <f>VLOOKUP(initiales,diago,4,FALSE)</f>
        <v>3.7083333333333335</v>
      </c>
      <c r="H7" s="116"/>
      <c r="I7" s="116"/>
      <c r="J7" s="117"/>
    </row>
    <row r="8" spans="1:22" ht="15" customHeight="1" x14ac:dyDescent="0.25">
      <c r="A8" s="105"/>
      <c r="B8" s="106"/>
      <c r="C8" s="106"/>
      <c r="D8" s="106"/>
      <c r="E8" s="107"/>
      <c r="F8" s="10" t="s">
        <v>5</v>
      </c>
      <c r="G8" s="118">
        <f>heure_départ+délai</f>
        <v>46529.875</v>
      </c>
      <c r="H8" s="118"/>
      <c r="I8" s="118"/>
      <c r="J8" s="119"/>
    </row>
    <row r="9" spans="1:22" ht="15" customHeight="1" x14ac:dyDescent="0.25">
      <c r="A9" s="105"/>
      <c r="B9" s="106"/>
      <c r="C9" s="106"/>
      <c r="D9" s="106"/>
      <c r="E9" s="107"/>
      <c r="F9" s="10" t="s">
        <v>6</v>
      </c>
      <c r="G9" s="120">
        <f>heure_limite-Heure_arrivée</f>
        <v>0.74550634063052712</v>
      </c>
      <c r="H9" s="120"/>
      <c r="I9" s="120"/>
      <c r="J9" s="121"/>
    </row>
    <row r="10" spans="1:22" ht="15" customHeight="1" x14ac:dyDescent="0.25">
      <c r="A10" s="105"/>
      <c r="B10" s="106"/>
      <c r="C10" s="106"/>
      <c r="D10" s="106"/>
      <c r="E10" s="107"/>
      <c r="F10" s="10" t="s">
        <v>7</v>
      </c>
      <c r="G10" s="72">
        <f>VLOOKUP(initiales,diago,5,FALSE)</f>
        <v>1060</v>
      </c>
      <c r="H10" s="72"/>
      <c r="I10" s="72"/>
      <c r="J10" s="73"/>
    </row>
    <row r="11" spans="1:22" ht="15" customHeight="1" thickBot="1" x14ac:dyDescent="0.3">
      <c r="A11" s="108"/>
      <c r="B11" s="109"/>
      <c r="C11" s="109"/>
      <c r="D11" s="109"/>
      <c r="E11" s="110"/>
      <c r="F11" s="11" t="s">
        <v>8</v>
      </c>
      <c r="G11" s="74">
        <f>SUM(km_départ:km_arrivée)</f>
        <v>1033.6200000000001</v>
      </c>
      <c r="H11" s="74"/>
      <c r="I11" s="74"/>
      <c r="J11" s="75"/>
    </row>
    <row r="12" spans="1:22" ht="15" customHeight="1" thickTop="1" x14ac:dyDescent="0.25"/>
    <row r="13" spans="1:22" ht="12" customHeight="1" x14ac:dyDescent="0.25">
      <c r="A13" s="76" t="s">
        <v>9</v>
      </c>
      <c r="B13" s="78" t="s">
        <v>10</v>
      </c>
      <c r="C13" s="79"/>
      <c r="D13" s="12" t="s">
        <v>11</v>
      </c>
      <c r="E13" s="80" t="s">
        <v>12</v>
      </c>
      <c r="F13" s="76" t="s">
        <v>13</v>
      </c>
      <c r="G13" s="82" t="s">
        <v>14</v>
      </c>
      <c r="H13" s="84" t="s">
        <v>15</v>
      </c>
      <c r="I13" s="86" t="s">
        <v>16</v>
      </c>
      <c r="J13" s="87"/>
    </row>
    <row r="14" spans="1:22" ht="14.25" customHeight="1" x14ac:dyDescent="0.25">
      <c r="A14" s="77"/>
      <c r="B14" s="13" t="s">
        <v>17</v>
      </c>
      <c r="C14" s="13" t="s">
        <v>18</v>
      </c>
      <c r="D14" s="14" t="s">
        <v>19</v>
      </c>
      <c r="E14" s="81"/>
      <c r="F14" s="77"/>
      <c r="G14" s="83"/>
      <c r="H14" s="85"/>
      <c r="I14" s="88"/>
      <c r="J14" s="89"/>
      <c r="U14" s="1" t="s">
        <v>20</v>
      </c>
      <c r="V14" s="15" t="s">
        <v>21</v>
      </c>
    </row>
    <row r="15" spans="1:22" ht="14.25" customHeight="1" x14ac:dyDescent="0.25">
      <c r="A15" s="16">
        <f>heure_départ</f>
        <v>46526.166666666664</v>
      </c>
      <c r="B15" s="17">
        <v>0</v>
      </c>
      <c r="C15" s="18">
        <v>0</v>
      </c>
      <c r="D15" s="18" t="s">
        <v>11</v>
      </c>
      <c r="E15" s="19" t="str">
        <f>VLOOKUP(initiales,diago,2,FALSE)</f>
        <v>Brest</v>
      </c>
      <c r="F15" s="20"/>
      <c r="G15" s="21"/>
      <c r="H15" s="21"/>
      <c r="I15" s="22">
        <f>heure_départ</f>
        <v>46526.166666666664</v>
      </c>
      <c r="J15" s="23"/>
      <c r="K15" s="24">
        <f>IF($H15="",1,$H15)</f>
        <v>1</v>
      </c>
      <c r="L15" s="24"/>
      <c r="M15" s="24">
        <f>$C15</f>
        <v>0</v>
      </c>
      <c r="N15" s="25">
        <f>heure_départ+$C15/$K15/24</f>
        <v>46526.166666666664</v>
      </c>
      <c r="O15" s="25">
        <f t="shared" ref="O15:O49" si="0">$N15+$G15</f>
        <v>46526.166666666664</v>
      </c>
      <c r="P15" s="25">
        <f>IF($C15="",heure_départ,$N15)</f>
        <v>46526.166666666664</v>
      </c>
      <c r="Q15" s="25"/>
      <c r="R15" s="26" t="s">
        <v>22</v>
      </c>
      <c r="S15" s="26" t="s">
        <v>23</v>
      </c>
      <c r="T15" s="26" t="s">
        <v>24</v>
      </c>
      <c r="U15" s="27">
        <v>3.6666666666666665</v>
      </c>
      <c r="V15" s="28">
        <v>1050</v>
      </c>
    </row>
    <row r="16" spans="1:22" ht="14.25" customHeight="1" x14ac:dyDescent="0.25">
      <c r="A16" s="29" t="str">
        <f>IF(DAY($P16)&lt;&gt;DAY(heure_départ),$P16,"")</f>
        <v/>
      </c>
      <c r="B16" s="3">
        <f t="shared" ref="B16:B80" si="1">IF($C16="","",$M16)</f>
        <v>7.08</v>
      </c>
      <c r="C16" s="60">
        <v>7.08</v>
      </c>
      <c r="D16" s="61"/>
      <c r="E16" t="s">
        <v>81</v>
      </c>
      <c r="F16" s="62" t="s">
        <v>68</v>
      </c>
      <c r="G16" s="63"/>
      <c r="H16" s="64">
        <v>20</v>
      </c>
      <c r="I16" s="34">
        <f>heure_départ+$C16/$K16/24</f>
        <v>46526.181416666666</v>
      </c>
      <c r="J16" s="35" t="str">
        <f>IF($G16=0,"",$O16)</f>
        <v/>
      </c>
      <c r="K16" s="24">
        <f>IF($H16="",1,$H16)</f>
        <v>20</v>
      </c>
      <c r="L16" s="24"/>
      <c r="M16" s="24">
        <f>$C16</f>
        <v>7.08</v>
      </c>
      <c r="N16" s="25">
        <f>heure_départ+$C16/$K16/24</f>
        <v>46526.181416666666</v>
      </c>
      <c r="O16" s="25">
        <f t="shared" si="0"/>
        <v>46526.181416666666</v>
      </c>
      <c r="P16" s="25">
        <f>IF($C16="",heure_départ,$N16)</f>
        <v>46526.181416666666</v>
      </c>
      <c r="Q16" s="25"/>
      <c r="R16" s="26" t="s">
        <v>25</v>
      </c>
      <c r="S16" s="26" t="s">
        <v>24</v>
      </c>
      <c r="T16" s="26" t="s">
        <v>23</v>
      </c>
      <c r="U16" s="27">
        <v>3.6666666666666665</v>
      </c>
      <c r="V16" s="28">
        <v>1050</v>
      </c>
    </row>
    <row r="17" spans="1:23" ht="14.25" customHeight="1" x14ac:dyDescent="0.25">
      <c r="A17" s="29" t="str">
        <f>IF(DAY($P17)&lt;&gt;DAY($P16),$P17,"")</f>
        <v/>
      </c>
      <c r="B17" s="3">
        <f t="shared" si="1"/>
        <v>9.3000000000000007</v>
      </c>
      <c r="C17" s="60">
        <v>2.2200000000000002</v>
      </c>
      <c r="D17" s="61"/>
      <c r="E17" t="s">
        <v>80</v>
      </c>
      <c r="F17" s="62" t="s">
        <v>220</v>
      </c>
      <c r="G17" s="69"/>
      <c r="H17" s="64"/>
      <c r="I17" s="34">
        <f>IF($C17="",$P16,$N17)</f>
        <v>46526.186041666668</v>
      </c>
      <c r="J17" s="35" t="str">
        <f t="shared" ref="J17:J80" si="2">IF($G17=0,"",$O17)</f>
        <v/>
      </c>
      <c r="K17" s="24">
        <f>IF($H17="",$K16,$H17)</f>
        <v>20</v>
      </c>
      <c r="L17" s="24">
        <v>1</v>
      </c>
      <c r="M17" s="24">
        <f>IF($G16&gt;0.5,$C17,$C17+$M16)</f>
        <v>9.3000000000000007</v>
      </c>
      <c r="N17" s="25">
        <f>$O16+$C17/$K17/24</f>
        <v>46526.186041666668</v>
      </c>
      <c r="O17" s="25">
        <f t="shared" si="0"/>
        <v>46526.186041666668</v>
      </c>
      <c r="P17" s="25">
        <f>IF($C17="",$P16,$N17)</f>
        <v>46526.186041666668</v>
      </c>
      <c r="Q17" s="25"/>
      <c r="R17" s="26" t="s">
        <v>26</v>
      </c>
      <c r="S17" s="26" t="s">
        <v>23</v>
      </c>
      <c r="T17" s="26" t="s">
        <v>27</v>
      </c>
      <c r="U17" s="27">
        <v>4.833333333333333</v>
      </c>
      <c r="V17" s="28">
        <v>1400</v>
      </c>
      <c r="W17" s="36"/>
    </row>
    <row r="18" spans="1:23" ht="14.25" customHeight="1" x14ac:dyDescent="0.25">
      <c r="A18" s="29" t="str">
        <f t="shared" ref="A18:A82" si="3">IF(DAY($P18)&lt;&gt;DAY($P17),$P18,"")</f>
        <v/>
      </c>
      <c r="B18" s="3">
        <f t="shared" si="1"/>
        <v>15.56</v>
      </c>
      <c r="C18" s="60">
        <v>6.26</v>
      </c>
      <c r="D18" s="61"/>
      <c r="E18" t="s">
        <v>77</v>
      </c>
      <c r="F18" s="62" t="s">
        <v>221</v>
      </c>
      <c r="G18" s="63"/>
      <c r="H18" s="64"/>
      <c r="I18" s="34">
        <f t="shared" ref="I18:I81" si="4">IF($C18="",$P17,$N18)</f>
        <v>46526.199083333333</v>
      </c>
      <c r="J18" s="35" t="str">
        <f t="shared" si="2"/>
        <v/>
      </c>
      <c r="K18" s="24">
        <f t="shared" ref="K18:K50" si="5">IF($H18="",$K17,$H18)</f>
        <v>20</v>
      </c>
      <c r="L18" s="24"/>
      <c r="M18" s="24">
        <f t="shared" ref="M18:M47" si="6">IF($G17&gt;0.5,$C18,$C18+$M17)</f>
        <v>15.56</v>
      </c>
      <c r="N18" s="25">
        <f t="shared" ref="N18:N50" si="7">$O17+$C18/$K18/24</f>
        <v>46526.199083333333</v>
      </c>
      <c r="O18" s="25">
        <f t="shared" si="0"/>
        <v>46526.199083333333</v>
      </c>
      <c r="P18" s="25">
        <f t="shared" ref="P18:P50" si="8">IF($C18="",$P17,$N18)</f>
        <v>46526.199083333333</v>
      </c>
      <c r="Q18" s="25"/>
      <c r="R18" s="26" t="s">
        <v>28</v>
      </c>
      <c r="S18" s="26" t="s">
        <v>27</v>
      </c>
      <c r="T18" s="26" t="s">
        <v>23</v>
      </c>
      <c r="U18" s="27">
        <v>4.833333333333333</v>
      </c>
      <c r="V18" s="28">
        <v>1400</v>
      </c>
    </row>
    <row r="19" spans="1:23" ht="14.25" customHeight="1" x14ac:dyDescent="0.25">
      <c r="A19" s="29" t="str">
        <f t="shared" si="3"/>
        <v/>
      </c>
      <c r="B19" s="3">
        <f t="shared" si="1"/>
        <v>18.080000000000002</v>
      </c>
      <c r="C19" s="60">
        <v>2.52</v>
      </c>
      <c r="D19" s="61"/>
      <c r="E19" t="s">
        <v>71</v>
      </c>
      <c r="F19" s="62" t="s">
        <v>222</v>
      </c>
      <c r="G19" s="63"/>
      <c r="H19" s="64"/>
      <c r="I19" s="34">
        <f t="shared" si="4"/>
        <v>46526.204333333335</v>
      </c>
      <c r="J19" s="35" t="str">
        <f t="shared" si="2"/>
        <v/>
      </c>
      <c r="K19" s="24">
        <f t="shared" si="5"/>
        <v>20</v>
      </c>
      <c r="L19" s="24">
        <v>1</v>
      </c>
      <c r="M19" s="24">
        <f t="shared" si="6"/>
        <v>18.080000000000002</v>
      </c>
      <c r="N19" s="25">
        <f t="shared" si="7"/>
        <v>46526.204333333335</v>
      </c>
      <c r="O19" s="25">
        <f t="shared" si="0"/>
        <v>46526.204333333335</v>
      </c>
      <c r="P19" s="25">
        <f t="shared" si="8"/>
        <v>46526.204333333335</v>
      </c>
      <c r="Q19" s="25"/>
      <c r="R19" s="26" t="s">
        <v>29</v>
      </c>
      <c r="S19" s="26" t="s">
        <v>23</v>
      </c>
      <c r="T19" s="26" t="s">
        <v>30</v>
      </c>
      <c r="U19" s="27">
        <v>3.7083333333333335</v>
      </c>
      <c r="V19" s="28">
        <v>1060</v>
      </c>
    </row>
    <row r="20" spans="1:23" ht="14.25" customHeight="1" x14ac:dyDescent="0.25">
      <c r="A20" s="29" t="str">
        <f t="shared" si="3"/>
        <v/>
      </c>
      <c r="B20" s="3">
        <f t="shared" si="1"/>
        <v>21.03</v>
      </c>
      <c r="C20" s="60">
        <v>2.95</v>
      </c>
      <c r="D20" s="61"/>
      <c r="E20" t="s">
        <v>70</v>
      </c>
      <c r="F20" s="62" t="s">
        <v>223</v>
      </c>
      <c r="G20" s="63"/>
      <c r="H20" s="64"/>
      <c r="I20" s="34">
        <f t="shared" si="4"/>
        <v>46526.210479166672</v>
      </c>
      <c r="J20" s="35" t="str">
        <f t="shared" si="2"/>
        <v/>
      </c>
      <c r="K20" s="24">
        <f t="shared" si="5"/>
        <v>20</v>
      </c>
      <c r="L20" s="24"/>
      <c r="M20" s="24">
        <f t="shared" si="6"/>
        <v>21.03</v>
      </c>
      <c r="N20" s="25">
        <f t="shared" si="7"/>
        <v>46526.210479166672</v>
      </c>
      <c r="O20" s="25">
        <f t="shared" si="0"/>
        <v>46526.210479166672</v>
      </c>
      <c r="P20" s="25">
        <f t="shared" si="8"/>
        <v>46526.210479166672</v>
      </c>
      <c r="Q20" s="25"/>
      <c r="R20" s="26" t="s">
        <v>31</v>
      </c>
      <c r="S20" s="26" t="s">
        <v>30</v>
      </c>
      <c r="T20" s="26" t="s">
        <v>23</v>
      </c>
      <c r="U20" s="27">
        <v>3.7083333333333335</v>
      </c>
      <c r="V20" s="28">
        <v>1060</v>
      </c>
    </row>
    <row r="21" spans="1:23" ht="14.25" customHeight="1" x14ac:dyDescent="0.25">
      <c r="A21" s="29" t="str">
        <f t="shared" si="3"/>
        <v/>
      </c>
      <c r="B21" s="3">
        <f t="shared" si="1"/>
        <v>24.34</v>
      </c>
      <c r="C21" s="60">
        <v>3.31</v>
      </c>
      <c r="D21" s="61"/>
      <c r="E21" t="s">
        <v>76</v>
      </c>
      <c r="F21" s="62" t="s">
        <v>224</v>
      </c>
      <c r="G21" s="63"/>
      <c r="H21" s="64"/>
      <c r="I21" s="34">
        <f t="shared" si="4"/>
        <v>46526.217375000007</v>
      </c>
      <c r="J21" s="35" t="str">
        <f t="shared" si="2"/>
        <v/>
      </c>
      <c r="K21" s="24">
        <f t="shared" si="5"/>
        <v>20</v>
      </c>
      <c r="L21" s="24">
        <v>1</v>
      </c>
      <c r="M21" s="24">
        <f t="shared" si="6"/>
        <v>24.34</v>
      </c>
      <c r="N21" s="25">
        <f t="shared" si="7"/>
        <v>46526.217375000007</v>
      </c>
      <c r="O21" s="25">
        <f t="shared" si="0"/>
        <v>46526.217375000007</v>
      </c>
      <c r="P21" s="25">
        <f t="shared" si="8"/>
        <v>46526.217375000007</v>
      </c>
      <c r="Q21" s="25"/>
      <c r="R21" s="26" t="s">
        <v>32</v>
      </c>
      <c r="S21" s="26" t="s">
        <v>33</v>
      </c>
      <c r="T21" s="26" t="s">
        <v>27</v>
      </c>
      <c r="U21" s="27">
        <v>4.166666666666667</v>
      </c>
      <c r="V21" s="28">
        <v>1190</v>
      </c>
    </row>
    <row r="22" spans="1:23" ht="14.25" customHeight="1" x14ac:dyDescent="0.25">
      <c r="A22" s="29" t="str">
        <f t="shared" si="3"/>
        <v/>
      </c>
      <c r="B22" s="3">
        <f t="shared" si="1"/>
        <v>24.88</v>
      </c>
      <c r="C22" s="60">
        <v>0.54</v>
      </c>
      <c r="D22" s="61"/>
      <c r="E22" t="s">
        <v>74</v>
      </c>
      <c r="F22" s="62" t="s">
        <v>224</v>
      </c>
      <c r="G22" s="63"/>
      <c r="H22" s="64"/>
      <c r="I22" s="34">
        <f t="shared" si="4"/>
        <v>46526.21850000001</v>
      </c>
      <c r="J22" s="35" t="str">
        <f t="shared" si="2"/>
        <v/>
      </c>
      <c r="K22" s="24">
        <f t="shared" si="5"/>
        <v>20</v>
      </c>
      <c r="L22" s="24"/>
      <c r="M22" s="24">
        <f t="shared" si="6"/>
        <v>24.88</v>
      </c>
      <c r="N22" s="25">
        <f t="shared" si="7"/>
        <v>46526.21850000001</v>
      </c>
      <c r="O22" s="25">
        <f t="shared" si="0"/>
        <v>46526.21850000001</v>
      </c>
      <c r="P22" s="25">
        <f t="shared" si="8"/>
        <v>46526.21850000001</v>
      </c>
      <c r="Q22" s="25"/>
      <c r="R22" s="26" t="s">
        <v>34</v>
      </c>
      <c r="S22" s="26" t="s">
        <v>27</v>
      </c>
      <c r="T22" s="26" t="s">
        <v>33</v>
      </c>
      <c r="U22" s="27">
        <v>4.166666666666667</v>
      </c>
      <c r="V22" s="28">
        <v>1190</v>
      </c>
    </row>
    <row r="23" spans="1:23" ht="14.25" customHeight="1" x14ac:dyDescent="0.25">
      <c r="A23" s="29" t="str">
        <f t="shared" si="3"/>
        <v/>
      </c>
      <c r="B23" s="3">
        <f t="shared" si="1"/>
        <v>29.53</v>
      </c>
      <c r="C23" s="60">
        <v>4.6500000000000004</v>
      </c>
      <c r="D23" s="61"/>
      <c r="E23" t="s">
        <v>73</v>
      </c>
      <c r="F23" s="62" t="s">
        <v>224</v>
      </c>
      <c r="G23" s="63"/>
      <c r="H23" s="64"/>
      <c r="I23" s="34">
        <f t="shared" si="4"/>
        <v>46526.228187500012</v>
      </c>
      <c r="J23" s="35" t="str">
        <f t="shared" si="2"/>
        <v/>
      </c>
      <c r="K23" s="24">
        <f t="shared" si="5"/>
        <v>20</v>
      </c>
      <c r="L23" s="24">
        <v>1</v>
      </c>
      <c r="M23" s="24">
        <f t="shared" si="6"/>
        <v>29.53</v>
      </c>
      <c r="N23" s="25">
        <f t="shared" si="7"/>
        <v>46526.228187500012</v>
      </c>
      <c r="O23" s="25">
        <f t="shared" si="0"/>
        <v>46526.228187500012</v>
      </c>
      <c r="P23" s="25">
        <f t="shared" si="8"/>
        <v>46526.228187500012</v>
      </c>
      <c r="Q23" s="25"/>
      <c r="R23" s="26" t="s">
        <v>35</v>
      </c>
      <c r="S23" s="26" t="s">
        <v>33</v>
      </c>
      <c r="T23" s="26" t="s">
        <v>30</v>
      </c>
      <c r="U23" s="27">
        <v>4.166666666666667</v>
      </c>
      <c r="V23" s="28">
        <v>1190</v>
      </c>
    </row>
    <row r="24" spans="1:23" ht="14.25" customHeight="1" x14ac:dyDescent="0.25">
      <c r="A24" s="29" t="str">
        <f t="shared" si="3"/>
        <v/>
      </c>
      <c r="B24" s="3">
        <f t="shared" si="1"/>
        <v>32.700000000000003</v>
      </c>
      <c r="C24" s="30">
        <v>3.17</v>
      </c>
      <c r="D24" s="31"/>
      <c r="E24" t="s">
        <v>72</v>
      </c>
      <c r="F24" s="62" t="s">
        <v>224</v>
      </c>
      <c r="G24" s="63"/>
      <c r="H24" s="64"/>
      <c r="I24" s="34">
        <f t="shared" si="4"/>
        <v>46526.234791666677</v>
      </c>
      <c r="J24" s="35" t="str">
        <f t="shared" si="2"/>
        <v/>
      </c>
      <c r="K24" s="24">
        <f t="shared" si="5"/>
        <v>20</v>
      </c>
      <c r="L24" s="24"/>
      <c r="M24" s="24">
        <f t="shared" si="6"/>
        <v>32.700000000000003</v>
      </c>
      <c r="N24" s="25">
        <f t="shared" si="7"/>
        <v>46526.234791666677</v>
      </c>
      <c r="O24" s="25">
        <f t="shared" si="0"/>
        <v>46526.234791666677</v>
      </c>
      <c r="P24" s="25">
        <f t="shared" si="8"/>
        <v>46526.234791666677</v>
      </c>
      <c r="Q24" s="25"/>
      <c r="R24" s="26" t="s">
        <v>36</v>
      </c>
      <c r="S24" s="26" t="s">
        <v>30</v>
      </c>
      <c r="T24" s="26" t="s">
        <v>33</v>
      </c>
      <c r="U24" s="27">
        <v>4.166666666666667</v>
      </c>
      <c r="V24" s="28">
        <v>1190</v>
      </c>
    </row>
    <row r="25" spans="1:23" ht="14.25" customHeight="1" x14ac:dyDescent="0.25">
      <c r="A25" s="29" t="str">
        <f t="shared" si="3"/>
        <v/>
      </c>
      <c r="B25" s="3">
        <f t="shared" si="1"/>
        <v>36.61</v>
      </c>
      <c r="C25" s="30">
        <v>3.91</v>
      </c>
      <c r="D25" s="31"/>
      <c r="E25" s="62" t="s">
        <v>84</v>
      </c>
      <c r="F25" s="62" t="s">
        <v>225</v>
      </c>
      <c r="G25" s="32"/>
      <c r="H25" s="33"/>
      <c r="I25" s="34">
        <f t="shared" si="4"/>
        <v>46526.242937500007</v>
      </c>
      <c r="J25" s="35" t="str">
        <f t="shared" si="2"/>
        <v/>
      </c>
      <c r="K25" s="24">
        <f t="shared" si="5"/>
        <v>20</v>
      </c>
      <c r="L25" s="24">
        <v>1</v>
      </c>
      <c r="M25" s="24">
        <f t="shared" si="6"/>
        <v>36.61</v>
      </c>
      <c r="N25" s="25">
        <f t="shared" si="7"/>
        <v>46526.242937500007</v>
      </c>
      <c r="O25" s="25">
        <f t="shared" si="0"/>
        <v>46526.242937500007</v>
      </c>
      <c r="P25" s="25">
        <f t="shared" si="8"/>
        <v>46526.242937500007</v>
      </c>
      <c r="Q25" s="25"/>
      <c r="R25" s="26" t="s">
        <v>37</v>
      </c>
      <c r="S25" s="26" t="s">
        <v>33</v>
      </c>
      <c r="T25" s="26" t="s">
        <v>38</v>
      </c>
      <c r="U25" s="27">
        <v>3.6666666666666665</v>
      </c>
      <c r="V25" s="28">
        <v>1050</v>
      </c>
    </row>
    <row r="26" spans="1:23" ht="14.25" customHeight="1" x14ac:dyDescent="0.25">
      <c r="A26" s="29" t="str">
        <f t="shared" si="3"/>
        <v/>
      </c>
      <c r="B26" s="3">
        <f t="shared" si="1"/>
        <v>46.01</v>
      </c>
      <c r="C26" s="30">
        <v>9.4</v>
      </c>
      <c r="D26" s="31"/>
      <c r="E26" t="s">
        <v>82</v>
      </c>
      <c r="F26" s="62" t="s">
        <v>226</v>
      </c>
      <c r="G26" s="32"/>
      <c r="H26" s="33"/>
      <c r="I26" s="34">
        <f t="shared" si="4"/>
        <v>46526.262520833341</v>
      </c>
      <c r="J26" s="35" t="str">
        <f t="shared" si="2"/>
        <v/>
      </c>
      <c r="K26" s="24">
        <f t="shared" si="5"/>
        <v>20</v>
      </c>
      <c r="L26" s="24"/>
      <c r="M26" s="24">
        <f t="shared" si="6"/>
        <v>46.01</v>
      </c>
      <c r="N26" s="25">
        <f t="shared" si="7"/>
        <v>46526.262520833341</v>
      </c>
      <c r="O26" s="25">
        <f t="shared" si="0"/>
        <v>46526.262520833341</v>
      </c>
      <c r="P26" s="25">
        <f t="shared" si="8"/>
        <v>46526.262520833341</v>
      </c>
      <c r="Q26" s="25"/>
      <c r="R26" s="26" t="s">
        <v>39</v>
      </c>
      <c r="S26" s="26" t="s">
        <v>38</v>
      </c>
      <c r="T26" s="26" t="s">
        <v>33</v>
      </c>
      <c r="U26" s="27">
        <v>3.6666666666666665</v>
      </c>
      <c r="V26" s="28">
        <v>1050</v>
      </c>
    </row>
    <row r="27" spans="1:23" ht="14.25" customHeight="1" x14ac:dyDescent="0.25">
      <c r="A27" s="29" t="str">
        <f t="shared" si="3"/>
        <v/>
      </c>
      <c r="B27" s="3">
        <f t="shared" si="1"/>
        <v>50.05</v>
      </c>
      <c r="C27" s="30">
        <v>4.04</v>
      </c>
      <c r="D27" s="31"/>
      <c r="E27" t="s">
        <v>78</v>
      </c>
      <c r="F27" s="38" t="s">
        <v>227</v>
      </c>
      <c r="G27" s="37"/>
      <c r="H27" s="33"/>
      <c r="I27" s="34">
        <f t="shared" si="4"/>
        <v>46526.270937500005</v>
      </c>
      <c r="J27" s="35" t="str">
        <f t="shared" si="2"/>
        <v/>
      </c>
      <c r="K27" s="24">
        <f t="shared" si="5"/>
        <v>20</v>
      </c>
      <c r="L27" s="24">
        <v>1</v>
      </c>
      <c r="M27" s="24">
        <f t="shared" si="6"/>
        <v>50.05</v>
      </c>
      <c r="N27" s="25">
        <f t="shared" si="7"/>
        <v>46526.270937500005</v>
      </c>
      <c r="O27" s="25">
        <f t="shared" si="0"/>
        <v>46526.270937500005</v>
      </c>
      <c r="P27" s="25">
        <f t="shared" si="8"/>
        <v>46526.270937500005</v>
      </c>
      <c r="Q27" s="25"/>
      <c r="R27" s="26" t="s">
        <v>40</v>
      </c>
      <c r="S27" s="26" t="s">
        <v>24</v>
      </c>
      <c r="T27" s="26" t="s">
        <v>30</v>
      </c>
      <c r="U27" s="27">
        <v>3.25</v>
      </c>
      <c r="V27" s="28">
        <v>940</v>
      </c>
    </row>
    <row r="28" spans="1:23" ht="14.25" customHeight="1" x14ac:dyDescent="0.25">
      <c r="A28" s="29" t="str">
        <f t="shared" si="3"/>
        <v/>
      </c>
      <c r="B28" s="3">
        <f t="shared" si="1"/>
        <v>58.66</v>
      </c>
      <c r="C28" s="30">
        <v>8.61</v>
      </c>
      <c r="D28" s="31"/>
      <c r="E28" t="s">
        <v>69</v>
      </c>
      <c r="F28" s="38" t="s">
        <v>227</v>
      </c>
      <c r="G28" s="32"/>
      <c r="H28" s="33"/>
      <c r="I28" s="34">
        <f t="shared" si="4"/>
        <v>46526.288875000006</v>
      </c>
      <c r="J28" s="35" t="str">
        <f t="shared" si="2"/>
        <v/>
      </c>
      <c r="K28" s="24">
        <f t="shared" si="5"/>
        <v>20</v>
      </c>
      <c r="L28" s="24"/>
      <c r="M28" s="24">
        <f t="shared" si="6"/>
        <v>58.66</v>
      </c>
      <c r="N28" s="25">
        <f t="shared" si="7"/>
        <v>46526.288875000006</v>
      </c>
      <c r="O28" s="25">
        <f t="shared" si="0"/>
        <v>46526.288875000006</v>
      </c>
      <c r="P28" s="25">
        <f t="shared" si="8"/>
        <v>46526.288875000006</v>
      </c>
      <c r="Q28" s="25"/>
      <c r="R28" s="26" t="s">
        <v>41</v>
      </c>
      <c r="S28" s="26" t="s">
        <v>30</v>
      </c>
      <c r="T28" s="26" t="s">
        <v>24</v>
      </c>
      <c r="U28" s="27">
        <v>3.25</v>
      </c>
      <c r="V28" s="28">
        <v>940</v>
      </c>
    </row>
    <row r="29" spans="1:23" ht="14.25" customHeight="1" x14ac:dyDescent="0.25">
      <c r="A29" s="29" t="str">
        <f t="shared" si="3"/>
        <v/>
      </c>
      <c r="B29" s="3">
        <f t="shared" si="1"/>
        <v>63.709999999999994</v>
      </c>
      <c r="C29" s="30">
        <v>5.05</v>
      </c>
      <c r="D29" s="31"/>
      <c r="E29" t="s">
        <v>79</v>
      </c>
      <c r="F29" s="38" t="s">
        <v>228</v>
      </c>
      <c r="G29" s="37"/>
      <c r="H29" s="33"/>
      <c r="I29" s="34">
        <f t="shared" si="4"/>
        <v>46526.299395833339</v>
      </c>
      <c r="J29" s="35" t="str">
        <f t="shared" si="2"/>
        <v/>
      </c>
      <c r="K29" s="24">
        <f t="shared" si="5"/>
        <v>20</v>
      </c>
      <c r="L29" s="24">
        <v>1</v>
      </c>
      <c r="M29" s="24">
        <f t="shared" si="6"/>
        <v>63.709999999999994</v>
      </c>
      <c r="N29" s="25">
        <f t="shared" si="7"/>
        <v>46526.299395833339</v>
      </c>
      <c r="O29" s="25">
        <f t="shared" si="0"/>
        <v>46526.299395833339</v>
      </c>
      <c r="P29" s="25">
        <f t="shared" si="8"/>
        <v>46526.299395833339</v>
      </c>
      <c r="Q29" s="25"/>
      <c r="R29" s="26" t="s">
        <v>42</v>
      </c>
      <c r="S29" s="26" t="s">
        <v>24</v>
      </c>
      <c r="T29" s="26" t="s">
        <v>38</v>
      </c>
      <c r="U29" s="27">
        <v>4.125</v>
      </c>
      <c r="V29" s="28">
        <v>1170</v>
      </c>
    </row>
    <row r="30" spans="1:23" ht="14.25" customHeight="1" x14ac:dyDescent="0.25">
      <c r="A30" s="29" t="str">
        <f t="shared" si="3"/>
        <v/>
      </c>
      <c r="B30" s="3">
        <f t="shared" si="1"/>
        <v>72.819999999999993</v>
      </c>
      <c r="C30" s="30">
        <v>9.11</v>
      </c>
      <c r="D30" s="31"/>
      <c r="E30" t="s">
        <v>75</v>
      </c>
      <c r="F30" s="38" t="s">
        <v>229</v>
      </c>
      <c r="G30" s="37"/>
      <c r="H30" s="33"/>
      <c r="I30" s="34">
        <f t="shared" si="4"/>
        <v>46526.318375000003</v>
      </c>
      <c r="J30" s="35" t="str">
        <f t="shared" si="2"/>
        <v/>
      </c>
      <c r="K30" s="24">
        <f t="shared" si="5"/>
        <v>20</v>
      </c>
      <c r="L30" s="24"/>
      <c r="M30" s="24">
        <f t="shared" si="6"/>
        <v>72.819999999999993</v>
      </c>
      <c r="N30" s="25">
        <f t="shared" si="7"/>
        <v>46526.318375000003</v>
      </c>
      <c r="O30" s="25">
        <f t="shared" si="0"/>
        <v>46526.318375000003</v>
      </c>
      <c r="P30" s="25">
        <f t="shared" si="8"/>
        <v>46526.318375000003</v>
      </c>
      <c r="Q30" s="25"/>
      <c r="R30" s="26" t="s">
        <v>43</v>
      </c>
      <c r="S30" s="26" t="s">
        <v>38</v>
      </c>
      <c r="T30" s="26" t="s">
        <v>24</v>
      </c>
      <c r="U30" s="27">
        <v>4.125</v>
      </c>
      <c r="V30" s="28">
        <v>1170</v>
      </c>
    </row>
    <row r="31" spans="1:23" ht="14.25" customHeight="1" x14ac:dyDescent="0.25">
      <c r="A31" s="29" t="str">
        <f t="shared" si="3"/>
        <v/>
      </c>
      <c r="B31" s="3">
        <f t="shared" si="1"/>
        <v>78</v>
      </c>
      <c r="C31" s="30">
        <v>5.18</v>
      </c>
      <c r="D31" s="31"/>
      <c r="E31" t="s">
        <v>83</v>
      </c>
      <c r="F31" s="38" t="s">
        <v>230</v>
      </c>
      <c r="G31" s="37"/>
      <c r="H31" s="33"/>
      <c r="I31" s="34">
        <f t="shared" si="4"/>
        <v>46526.32916666667</v>
      </c>
      <c r="J31" s="35" t="str">
        <f t="shared" si="2"/>
        <v/>
      </c>
      <c r="K31" s="24">
        <f t="shared" si="5"/>
        <v>20</v>
      </c>
      <c r="L31" s="24">
        <v>1</v>
      </c>
      <c r="M31" s="24">
        <f t="shared" si="6"/>
        <v>78</v>
      </c>
      <c r="N31" s="25">
        <f t="shared" si="7"/>
        <v>46526.32916666667</v>
      </c>
      <c r="O31" s="25">
        <f t="shared" si="0"/>
        <v>46526.32916666667</v>
      </c>
      <c r="P31" s="25">
        <f t="shared" si="8"/>
        <v>46526.32916666667</v>
      </c>
      <c r="Q31" s="25"/>
      <c r="R31" s="26" t="s">
        <v>0</v>
      </c>
      <c r="S31" s="26" t="s">
        <v>38</v>
      </c>
      <c r="T31" s="26" t="s">
        <v>27</v>
      </c>
      <c r="U31" s="27">
        <v>3.25</v>
      </c>
      <c r="V31" s="28">
        <v>940</v>
      </c>
    </row>
    <row r="32" spans="1:23" ht="14.25" customHeight="1" x14ac:dyDescent="0.25">
      <c r="A32" s="29" t="str">
        <f t="shared" si="3"/>
        <v/>
      </c>
      <c r="B32" s="3">
        <f t="shared" si="1"/>
        <v>87</v>
      </c>
      <c r="C32" s="30">
        <v>9</v>
      </c>
      <c r="D32" s="31"/>
      <c r="E32" s="38" t="s">
        <v>85</v>
      </c>
      <c r="F32" s="38" t="s">
        <v>231</v>
      </c>
      <c r="G32" s="37"/>
      <c r="H32" s="33"/>
      <c r="I32" s="34">
        <f t="shared" si="4"/>
        <v>46526.347916666673</v>
      </c>
      <c r="J32" s="35" t="str">
        <f t="shared" si="2"/>
        <v/>
      </c>
      <c r="K32" s="24">
        <f t="shared" si="5"/>
        <v>20</v>
      </c>
      <c r="L32" s="24"/>
      <c r="M32" s="24">
        <f t="shared" si="6"/>
        <v>87</v>
      </c>
      <c r="N32" s="25">
        <f t="shared" si="7"/>
        <v>46526.347916666673</v>
      </c>
      <c r="O32" s="25">
        <f t="shared" si="0"/>
        <v>46526.347916666673</v>
      </c>
      <c r="P32" s="25">
        <f t="shared" si="8"/>
        <v>46526.347916666673</v>
      </c>
      <c r="Q32" s="25"/>
      <c r="R32" s="26" t="s">
        <v>44</v>
      </c>
      <c r="S32" s="26" t="s">
        <v>27</v>
      </c>
      <c r="T32" s="26" t="s">
        <v>38</v>
      </c>
      <c r="U32" s="27">
        <v>3.25</v>
      </c>
      <c r="V32" s="28">
        <v>940</v>
      </c>
    </row>
    <row r="33" spans="1:22" ht="14.25" customHeight="1" x14ac:dyDescent="0.25">
      <c r="A33" s="29" t="str">
        <f t="shared" si="3"/>
        <v/>
      </c>
      <c r="B33" s="3">
        <f t="shared" si="1"/>
        <v>94</v>
      </c>
      <c r="C33" s="30">
        <v>7</v>
      </c>
      <c r="D33" s="31"/>
      <c r="E33" s="38" t="s">
        <v>96</v>
      </c>
      <c r="F33" s="38" t="s">
        <v>232</v>
      </c>
      <c r="G33" s="37"/>
      <c r="H33" s="33"/>
      <c r="I33" s="34">
        <f t="shared" si="4"/>
        <v>46526.362500000003</v>
      </c>
      <c r="J33" s="35" t="str">
        <f t="shared" si="2"/>
        <v/>
      </c>
      <c r="K33" s="24">
        <f t="shared" si="5"/>
        <v>20</v>
      </c>
      <c r="L33" s="24">
        <v>1</v>
      </c>
      <c r="M33" s="24">
        <f t="shared" si="6"/>
        <v>94</v>
      </c>
      <c r="N33" s="25">
        <f t="shared" si="7"/>
        <v>46526.362500000003</v>
      </c>
      <c r="O33" s="25">
        <f t="shared" si="0"/>
        <v>46526.362500000003</v>
      </c>
      <c r="P33" s="25">
        <f t="shared" si="8"/>
        <v>46526.362500000003</v>
      </c>
      <c r="Q33" s="25"/>
      <c r="R33" s="26" t="s">
        <v>45</v>
      </c>
      <c r="S33" s="26" t="s">
        <v>33</v>
      </c>
      <c r="T33" s="26" t="s">
        <v>46</v>
      </c>
      <c r="U33" s="27">
        <v>6.25</v>
      </c>
      <c r="V33" s="28">
        <v>1075</v>
      </c>
    </row>
    <row r="34" spans="1:22" ht="14.25" customHeight="1" x14ac:dyDescent="0.25">
      <c r="A34" s="29" t="str">
        <f t="shared" si="3"/>
        <v/>
      </c>
      <c r="B34" s="3">
        <f t="shared" si="1"/>
        <v>99.28</v>
      </c>
      <c r="C34" s="30">
        <v>5.28</v>
      </c>
      <c r="D34" s="31"/>
      <c r="E34" t="s">
        <v>86</v>
      </c>
      <c r="F34" s="38" t="s">
        <v>233</v>
      </c>
      <c r="G34" s="37"/>
      <c r="H34" s="33"/>
      <c r="I34" s="34">
        <f t="shared" si="4"/>
        <v>46526.373500000002</v>
      </c>
      <c r="J34" s="35" t="str">
        <f t="shared" si="2"/>
        <v/>
      </c>
      <c r="K34" s="24">
        <f t="shared" si="5"/>
        <v>20</v>
      </c>
      <c r="L34" s="24"/>
      <c r="M34" s="24">
        <f t="shared" si="6"/>
        <v>99.28</v>
      </c>
      <c r="N34" s="25">
        <f t="shared" si="7"/>
        <v>46526.373500000002</v>
      </c>
      <c r="O34" s="25">
        <f t="shared" si="0"/>
        <v>46526.373500000002</v>
      </c>
      <c r="P34" s="25">
        <f t="shared" si="8"/>
        <v>46526.373500000002</v>
      </c>
      <c r="Q34" s="25"/>
      <c r="R34" s="26" t="s">
        <v>47</v>
      </c>
      <c r="S34" s="26" t="s">
        <v>46</v>
      </c>
      <c r="T34" s="26" t="s">
        <v>33</v>
      </c>
      <c r="U34" s="27">
        <v>6.25</v>
      </c>
      <c r="V34" s="28">
        <v>1075</v>
      </c>
    </row>
    <row r="35" spans="1:22" ht="14.25" customHeight="1" x14ac:dyDescent="0.25">
      <c r="A35" s="29" t="str">
        <f t="shared" si="3"/>
        <v/>
      </c>
      <c r="B35" s="3">
        <f t="shared" si="1"/>
        <v>109.05</v>
      </c>
      <c r="C35" s="30">
        <v>9.77</v>
      </c>
      <c r="D35" s="31"/>
      <c r="E35" s="38" t="s">
        <v>91</v>
      </c>
      <c r="F35" s="38" t="s">
        <v>233</v>
      </c>
      <c r="G35" s="37"/>
      <c r="H35" s="33"/>
      <c r="I35" s="34">
        <f t="shared" si="4"/>
        <v>46526.393854166665</v>
      </c>
      <c r="J35" s="35" t="str">
        <f t="shared" si="2"/>
        <v/>
      </c>
      <c r="K35" s="24">
        <f t="shared" si="5"/>
        <v>20</v>
      </c>
      <c r="L35" s="24">
        <v>1</v>
      </c>
      <c r="M35" s="24">
        <f t="shared" si="6"/>
        <v>109.05</v>
      </c>
      <c r="N35" s="25">
        <f t="shared" si="7"/>
        <v>46526.393854166665</v>
      </c>
      <c r="O35" s="25">
        <f t="shared" si="0"/>
        <v>46526.393854166665</v>
      </c>
      <c r="P35" s="25">
        <f t="shared" si="8"/>
        <v>46526.393854166665</v>
      </c>
      <c r="Q35" s="25"/>
      <c r="R35" s="26" t="s">
        <v>48</v>
      </c>
      <c r="S35" s="26" t="s">
        <v>24</v>
      </c>
      <c r="T35" s="26" t="s">
        <v>49</v>
      </c>
      <c r="U35" s="27">
        <v>6.25</v>
      </c>
      <c r="V35" s="28">
        <v>1150</v>
      </c>
    </row>
    <row r="36" spans="1:22" ht="14.25" customHeight="1" x14ac:dyDescent="0.25">
      <c r="A36" s="29" t="str">
        <f t="shared" si="3"/>
        <v/>
      </c>
      <c r="B36" s="3">
        <f t="shared" si="1"/>
        <v>119.02</v>
      </c>
      <c r="C36" s="30">
        <v>9.9700000000000006</v>
      </c>
      <c r="D36" s="31" t="s">
        <v>19</v>
      </c>
      <c r="E36" t="s">
        <v>93</v>
      </c>
      <c r="F36" s="38" t="s">
        <v>234</v>
      </c>
      <c r="G36" s="32">
        <v>1.3888888888888888E-2</v>
      </c>
      <c r="H36" s="33"/>
      <c r="I36" s="34">
        <f t="shared" si="4"/>
        <v>46526.414624999998</v>
      </c>
      <c r="J36" s="35">
        <f t="shared" si="2"/>
        <v>46526.428513888888</v>
      </c>
      <c r="K36" s="24">
        <f t="shared" si="5"/>
        <v>20</v>
      </c>
      <c r="L36" s="24"/>
      <c r="M36" s="24">
        <f t="shared" si="6"/>
        <v>119.02</v>
      </c>
      <c r="N36" s="25">
        <f t="shared" si="7"/>
        <v>46526.414624999998</v>
      </c>
      <c r="O36" s="25">
        <f t="shared" si="0"/>
        <v>46526.428513888888</v>
      </c>
      <c r="P36" s="25">
        <f t="shared" si="8"/>
        <v>46526.414624999998</v>
      </c>
      <c r="Q36" s="25"/>
      <c r="R36" s="26" t="s">
        <v>50</v>
      </c>
      <c r="S36" s="26" t="s">
        <v>49</v>
      </c>
      <c r="T36" s="26" t="s">
        <v>24</v>
      </c>
      <c r="U36" s="27">
        <v>6.25</v>
      </c>
      <c r="V36" s="28">
        <v>1150</v>
      </c>
    </row>
    <row r="37" spans="1:22" ht="14.25" customHeight="1" x14ac:dyDescent="0.25">
      <c r="A37" s="29" t="str">
        <f t="shared" si="3"/>
        <v/>
      </c>
      <c r="B37" s="3">
        <f t="shared" si="1"/>
        <v>129.82</v>
      </c>
      <c r="C37" s="30">
        <v>10.8</v>
      </c>
      <c r="D37" s="31"/>
      <c r="E37" t="s">
        <v>89</v>
      </c>
      <c r="F37" s="38" t="s">
        <v>235</v>
      </c>
      <c r="G37" s="32"/>
      <c r="H37" s="33"/>
      <c r="I37" s="34">
        <f t="shared" si="4"/>
        <v>46526.451013888887</v>
      </c>
      <c r="J37" s="35" t="str">
        <f t="shared" si="2"/>
        <v/>
      </c>
      <c r="K37" s="24">
        <f t="shared" si="5"/>
        <v>20</v>
      </c>
      <c r="L37" s="24">
        <v>1</v>
      </c>
      <c r="M37" s="24">
        <f t="shared" si="6"/>
        <v>129.82</v>
      </c>
      <c r="N37" s="25">
        <f t="shared" si="7"/>
        <v>46526.451013888887</v>
      </c>
      <c r="O37" s="25">
        <f t="shared" si="0"/>
        <v>46526.451013888887</v>
      </c>
      <c r="P37" s="25">
        <f t="shared" si="8"/>
        <v>46526.451013888887</v>
      </c>
      <c r="Q37" s="25"/>
      <c r="R37" s="26" t="s">
        <v>51</v>
      </c>
      <c r="S37" s="26" t="s">
        <v>27</v>
      </c>
      <c r="T37" s="26" t="s">
        <v>52</v>
      </c>
      <c r="U37" s="27">
        <v>6.333333333333333</v>
      </c>
      <c r="V37" s="28">
        <v>1190</v>
      </c>
    </row>
    <row r="38" spans="1:22" ht="14.25" customHeight="1" x14ac:dyDescent="0.25">
      <c r="A38" s="29" t="str">
        <f t="shared" si="3"/>
        <v/>
      </c>
      <c r="B38" s="3">
        <f t="shared" si="1"/>
        <v>132.82</v>
      </c>
      <c r="C38" s="30">
        <v>3</v>
      </c>
      <c r="D38" s="31"/>
      <c r="E38" s="38" t="s">
        <v>87</v>
      </c>
      <c r="F38" s="38" t="s">
        <v>235</v>
      </c>
      <c r="G38" s="32"/>
      <c r="H38" s="33"/>
      <c r="I38" s="34">
        <f t="shared" si="4"/>
        <v>46526.457263888886</v>
      </c>
      <c r="J38" s="35" t="str">
        <f t="shared" si="2"/>
        <v/>
      </c>
      <c r="K38" s="24">
        <f t="shared" si="5"/>
        <v>20</v>
      </c>
      <c r="L38" s="24"/>
      <c r="M38" s="24">
        <f t="shared" si="6"/>
        <v>132.82</v>
      </c>
      <c r="N38" s="25">
        <f t="shared" si="7"/>
        <v>46526.457263888886</v>
      </c>
      <c r="O38" s="25">
        <f t="shared" si="0"/>
        <v>46526.457263888886</v>
      </c>
      <c r="P38" s="25">
        <f t="shared" si="8"/>
        <v>46526.457263888886</v>
      </c>
      <c r="Q38" s="25"/>
      <c r="R38" s="26" t="s">
        <v>53</v>
      </c>
      <c r="S38" s="26" t="s">
        <v>52</v>
      </c>
      <c r="T38" s="26" t="s">
        <v>27</v>
      </c>
      <c r="U38" s="27">
        <v>6.333333333333333</v>
      </c>
      <c r="V38" s="28">
        <v>1190</v>
      </c>
    </row>
    <row r="39" spans="1:22" ht="14.25" customHeight="1" x14ac:dyDescent="0.25">
      <c r="A39" s="29" t="str">
        <f t="shared" si="3"/>
        <v/>
      </c>
      <c r="B39" s="3">
        <f t="shared" si="1"/>
        <v>138.43</v>
      </c>
      <c r="C39" s="30">
        <v>5.61</v>
      </c>
      <c r="D39" s="31"/>
      <c r="E39" s="38" t="s">
        <v>88</v>
      </c>
      <c r="F39" s="38" t="s">
        <v>235</v>
      </c>
      <c r="G39" s="37"/>
      <c r="H39" s="33"/>
      <c r="I39" s="34">
        <f t="shared" si="4"/>
        <v>46526.468951388888</v>
      </c>
      <c r="J39" s="35" t="str">
        <f t="shared" si="2"/>
        <v/>
      </c>
      <c r="K39" s="24">
        <f t="shared" si="5"/>
        <v>20</v>
      </c>
      <c r="L39" s="24">
        <v>1</v>
      </c>
      <c r="M39" s="24">
        <f t="shared" si="6"/>
        <v>138.43</v>
      </c>
      <c r="N39" s="25">
        <f t="shared" si="7"/>
        <v>46526.468951388888</v>
      </c>
      <c r="O39" s="25">
        <f t="shared" si="0"/>
        <v>46526.468951388888</v>
      </c>
      <c r="P39" s="25">
        <f t="shared" si="8"/>
        <v>46526.468951388888</v>
      </c>
      <c r="Q39" s="25"/>
      <c r="R39" s="26" t="s">
        <v>54</v>
      </c>
      <c r="S39" s="26" t="s">
        <v>30</v>
      </c>
      <c r="T39" s="26" t="s">
        <v>55</v>
      </c>
      <c r="U39" s="27">
        <v>7.125</v>
      </c>
      <c r="V39" s="28">
        <v>1265</v>
      </c>
    </row>
    <row r="40" spans="1:22" ht="14.25" customHeight="1" x14ac:dyDescent="0.25">
      <c r="A40" s="29" t="str">
        <f t="shared" si="3"/>
        <v/>
      </c>
      <c r="B40" s="3">
        <f t="shared" si="1"/>
        <v>149.9</v>
      </c>
      <c r="C40" s="30">
        <v>11.47</v>
      </c>
      <c r="D40" s="31"/>
      <c r="E40" s="38" t="s">
        <v>95</v>
      </c>
      <c r="F40" s="38" t="s">
        <v>235</v>
      </c>
      <c r="G40" s="32"/>
      <c r="H40" s="33"/>
      <c r="I40" s="34">
        <f t="shared" si="4"/>
        <v>46526.492847222224</v>
      </c>
      <c r="J40" s="35" t="str">
        <f t="shared" si="2"/>
        <v/>
      </c>
      <c r="K40" s="24">
        <f t="shared" si="5"/>
        <v>20</v>
      </c>
      <c r="L40" s="24"/>
      <c r="M40" s="24">
        <f t="shared" si="6"/>
        <v>149.9</v>
      </c>
      <c r="N40" s="25">
        <f t="shared" si="7"/>
        <v>46526.492847222224</v>
      </c>
      <c r="O40" s="25">
        <f t="shared" si="0"/>
        <v>46526.492847222224</v>
      </c>
      <c r="P40" s="25">
        <f t="shared" si="8"/>
        <v>46526.492847222224</v>
      </c>
      <c r="Q40" s="25"/>
      <c r="R40" s="26" t="s">
        <v>56</v>
      </c>
      <c r="S40" s="26" t="s">
        <v>55</v>
      </c>
      <c r="T40" s="26" t="s">
        <v>30</v>
      </c>
      <c r="U40" s="27">
        <v>7.125</v>
      </c>
      <c r="V40" s="28">
        <v>1265</v>
      </c>
    </row>
    <row r="41" spans="1:22" ht="14.25" customHeight="1" x14ac:dyDescent="0.25">
      <c r="A41" s="29" t="str">
        <f t="shared" si="3"/>
        <v/>
      </c>
      <c r="B41" s="3">
        <f t="shared" si="1"/>
        <v>162.95000000000002</v>
      </c>
      <c r="C41" s="40">
        <v>13.05</v>
      </c>
      <c r="D41" s="41"/>
      <c r="E41" t="s">
        <v>94</v>
      </c>
      <c r="F41" s="38" t="s">
        <v>235</v>
      </c>
      <c r="G41" s="32"/>
      <c r="H41" s="33"/>
      <c r="I41" s="34">
        <f t="shared" si="4"/>
        <v>46526.520034722227</v>
      </c>
      <c r="J41" s="35" t="str">
        <f t="shared" si="2"/>
        <v/>
      </c>
      <c r="K41" s="24">
        <f t="shared" si="5"/>
        <v>20</v>
      </c>
      <c r="L41" s="24">
        <v>1</v>
      </c>
      <c r="M41" s="24">
        <f t="shared" si="6"/>
        <v>162.95000000000002</v>
      </c>
      <c r="N41" s="25">
        <f t="shared" si="7"/>
        <v>46526.520034722227</v>
      </c>
      <c r="O41" s="25">
        <f t="shared" si="0"/>
        <v>46526.520034722227</v>
      </c>
      <c r="P41" s="25">
        <f t="shared" si="8"/>
        <v>46526.520034722227</v>
      </c>
      <c r="Q41" s="25"/>
      <c r="R41" s="26" t="s">
        <v>57</v>
      </c>
      <c r="S41" s="26" t="s">
        <v>38</v>
      </c>
      <c r="T41" s="26" t="s">
        <v>58</v>
      </c>
      <c r="U41" s="27">
        <v>6.291666666666667</v>
      </c>
      <c r="V41" s="28">
        <v>1170</v>
      </c>
    </row>
    <row r="42" spans="1:22" ht="14.25" customHeight="1" x14ac:dyDescent="0.25">
      <c r="A42" s="29" t="str">
        <f t="shared" si="3"/>
        <v/>
      </c>
      <c r="B42" s="39">
        <f t="shared" si="1"/>
        <v>166.50000000000003</v>
      </c>
      <c r="C42" s="30">
        <v>3.55</v>
      </c>
      <c r="D42" s="31"/>
      <c r="E42" t="s">
        <v>101</v>
      </c>
      <c r="F42" s="38" t="s">
        <v>236</v>
      </c>
      <c r="G42" s="43"/>
      <c r="H42" s="44"/>
      <c r="I42" s="34">
        <f t="shared" si="4"/>
        <v>46526.527430555558</v>
      </c>
      <c r="J42" s="35" t="str">
        <f t="shared" si="2"/>
        <v/>
      </c>
      <c r="K42" s="24">
        <f t="shared" si="5"/>
        <v>20</v>
      </c>
      <c r="L42" s="24"/>
      <c r="M42" s="24">
        <f t="shared" si="6"/>
        <v>166.50000000000003</v>
      </c>
      <c r="N42" s="25">
        <f t="shared" si="7"/>
        <v>46526.527430555558</v>
      </c>
      <c r="O42" s="25">
        <f t="shared" si="0"/>
        <v>46526.527430555558</v>
      </c>
      <c r="P42" s="25">
        <f t="shared" si="8"/>
        <v>46526.527430555558</v>
      </c>
      <c r="Q42" s="25"/>
      <c r="R42" s="26" t="s">
        <v>59</v>
      </c>
      <c r="S42" s="26" t="s">
        <v>58</v>
      </c>
      <c r="T42" s="26" t="s">
        <v>38</v>
      </c>
      <c r="U42" s="27">
        <v>6.291666666666667</v>
      </c>
      <c r="V42" s="28">
        <v>1170</v>
      </c>
    </row>
    <row r="43" spans="1:22" ht="14.25" customHeight="1" x14ac:dyDescent="0.25">
      <c r="A43" s="29" t="str">
        <f t="shared" si="3"/>
        <v/>
      </c>
      <c r="B43" s="3">
        <f t="shared" si="1"/>
        <v>180.07000000000002</v>
      </c>
      <c r="C43" s="30">
        <v>13.57</v>
      </c>
      <c r="D43" s="31"/>
      <c r="E43" t="s">
        <v>100</v>
      </c>
      <c r="F43" s="38" t="s">
        <v>237</v>
      </c>
      <c r="G43" s="37"/>
      <c r="H43" s="33"/>
      <c r="I43" s="34">
        <f t="shared" si="4"/>
        <v>46526.55570138889</v>
      </c>
      <c r="J43" s="35" t="str">
        <f t="shared" si="2"/>
        <v/>
      </c>
      <c r="K43" s="24">
        <f t="shared" si="5"/>
        <v>20</v>
      </c>
      <c r="L43" s="24">
        <v>1</v>
      </c>
      <c r="M43" s="24">
        <f t="shared" si="6"/>
        <v>180.07000000000002</v>
      </c>
      <c r="N43" s="25">
        <f t="shared" si="7"/>
        <v>46526.55570138889</v>
      </c>
      <c r="O43" s="25">
        <f t="shared" si="0"/>
        <v>46526.55570138889</v>
      </c>
      <c r="P43" s="25">
        <f t="shared" si="8"/>
        <v>46526.55570138889</v>
      </c>
      <c r="Q43" s="25"/>
      <c r="R43" s="26" t="s">
        <v>60</v>
      </c>
      <c r="S43" s="26" t="s">
        <v>23</v>
      </c>
      <c r="T43" s="26" t="s">
        <v>61</v>
      </c>
      <c r="U43" s="27">
        <v>6.666666666666667</v>
      </c>
      <c r="V43" s="28">
        <v>1190</v>
      </c>
    </row>
    <row r="44" spans="1:22" ht="14.25" customHeight="1" x14ac:dyDescent="0.25">
      <c r="A44" s="29" t="str">
        <f t="shared" si="3"/>
        <v/>
      </c>
      <c r="B44" s="3">
        <f t="shared" si="1"/>
        <v>186.07000000000002</v>
      </c>
      <c r="C44" s="30">
        <v>6</v>
      </c>
      <c r="D44" s="31"/>
      <c r="E44" t="s">
        <v>97</v>
      </c>
      <c r="F44" s="42" t="s">
        <v>238</v>
      </c>
      <c r="G44" s="32"/>
      <c r="H44" s="33"/>
      <c r="I44" s="34">
        <f t="shared" si="4"/>
        <v>46526.568201388887</v>
      </c>
      <c r="J44" s="35" t="str">
        <f t="shared" si="2"/>
        <v/>
      </c>
      <c r="K44" s="24">
        <f t="shared" si="5"/>
        <v>20</v>
      </c>
      <c r="L44" s="24"/>
      <c r="M44" s="24">
        <f t="shared" si="6"/>
        <v>186.07000000000002</v>
      </c>
      <c r="N44" s="25">
        <f t="shared" si="7"/>
        <v>46526.568201388887</v>
      </c>
      <c r="O44" s="25">
        <f t="shared" si="0"/>
        <v>46526.568201388887</v>
      </c>
      <c r="P44" s="25">
        <f t="shared" si="8"/>
        <v>46526.568201388887</v>
      </c>
      <c r="Q44" s="25"/>
      <c r="R44" s="26" t="s">
        <v>62</v>
      </c>
      <c r="S44" s="26" t="s">
        <v>61</v>
      </c>
      <c r="T44" s="26" t="s">
        <v>23</v>
      </c>
      <c r="U44" s="27">
        <v>6.666666666666667</v>
      </c>
      <c r="V44" s="28">
        <v>1190</v>
      </c>
    </row>
    <row r="45" spans="1:22" ht="14.25" customHeight="1" x14ac:dyDescent="0.25">
      <c r="A45" s="29" t="str">
        <f t="shared" si="3"/>
        <v/>
      </c>
      <c r="B45" s="3">
        <f t="shared" si="1"/>
        <v>188.02</v>
      </c>
      <c r="C45" s="30">
        <v>1.95</v>
      </c>
      <c r="D45" s="31"/>
      <c r="E45" s="38" t="s">
        <v>98</v>
      </c>
      <c r="F45" s="38" t="s">
        <v>239</v>
      </c>
      <c r="G45" s="32"/>
      <c r="H45" s="33"/>
      <c r="I45" s="34">
        <f t="shared" si="4"/>
        <v>46526.572263888884</v>
      </c>
      <c r="J45" s="35" t="str">
        <f t="shared" si="2"/>
        <v/>
      </c>
      <c r="K45" s="24">
        <f t="shared" si="5"/>
        <v>20</v>
      </c>
      <c r="L45" s="24">
        <v>1</v>
      </c>
      <c r="M45" s="24">
        <f t="shared" si="6"/>
        <v>188.02</v>
      </c>
      <c r="N45" s="25">
        <f t="shared" si="7"/>
        <v>46526.572263888884</v>
      </c>
      <c r="O45" s="25">
        <f t="shared" si="0"/>
        <v>46526.572263888884</v>
      </c>
      <c r="P45" s="25">
        <f t="shared" si="8"/>
        <v>46526.572263888884</v>
      </c>
      <c r="Q45" s="25"/>
    </row>
    <row r="46" spans="1:22" ht="14.25" customHeight="1" x14ac:dyDescent="0.25">
      <c r="A46" s="29" t="str">
        <f t="shared" si="3"/>
        <v/>
      </c>
      <c r="B46" s="3">
        <f t="shared" si="1"/>
        <v>197.87</v>
      </c>
      <c r="C46" s="30">
        <v>9.85</v>
      </c>
      <c r="D46" s="31"/>
      <c r="E46" s="38" t="s">
        <v>99</v>
      </c>
      <c r="F46" s="38" t="s">
        <v>240</v>
      </c>
      <c r="G46" s="32"/>
      <c r="H46" s="33"/>
      <c r="I46" s="34">
        <f t="shared" si="4"/>
        <v>46526.592784722219</v>
      </c>
      <c r="J46" s="35" t="str">
        <f t="shared" si="2"/>
        <v/>
      </c>
      <c r="K46" s="24">
        <f t="shared" si="5"/>
        <v>20</v>
      </c>
      <c r="L46" s="24"/>
      <c r="M46" s="24">
        <f t="shared" si="6"/>
        <v>197.87</v>
      </c>
      <c r="N46" s="25">
        <f t="shared" si="7"/>
        <v>46526.592784722219</v>
      </c>
      <c r="O46" s="25">
        <f t="shared" si="0"/>
        <v>46526.592784722219</v>
      </c>
      <c r="P46" s="25">
        <f t="shared" si="8"/>
        <v>46526.592784722219</v>
      </c>
      <c r="Q46" s="25"/>
    </row>
    <row r="47" spans="1:22" ht="14.25" customHeight="1" x14ac:dyDescent="0.25">
      <c r="A47" s="29" t="str">
        <f t="shared" si="3"/>
        <v/>
      </c>
      <c r="B47" s="3">
        <f t="shared" si="1"/>
        <v>203.64000000000001</v>
      </c>
      <c r="C47" s="30">
        <v>5.77</v>
      </c>
      <c r="D47" s="31"/>
      <c r="E47" s="38" t="s">
        <v>92</v>
      </c>
      <c r="F47" s="38" t="s">
        <v>241</v>
      </c>
      <c r="G47" s="32"/>
      <c r="H47" s="33"/>
      <c r="I47" s="34">
        <f t="shared" si="4"/>
        <v>46526.604805555551</v>
      </c>
      <c r="J47" s="35" t="str">
        <f>IF($G47=0,"",$O47)</f>
        <v/>
      </c>
      <c r="K47" s="24">
        <f t="shared" si="5"/>
        <v>20</v>
      </c>
      <c r="L47" s="24">
        <v>1</v>
      </c>
      <c r="M47" s="24">
        <f t="shared" si="6"/>
        <v>203.64000000000001</v>
      </c>
      <c r="N47" s="25">
        <f t="shared" si="7"/>
        <v>46526.604805555551</v>
      </c>
      <c r="O47" s="25">
        <f>$N47+$G47</f>
        <v>46526.604805555551</v>
      </c>
      <c r="P47" s="25">
        <f t="shared" si="8"/>
        <v>46526.604805555551</v>
      </c>
      <c r="Q47" s="25"/>
    </row>
    <row r="48" spans="1:22" ht="17.399999999999999" x14ac:dyDescent="0.25">
      <c r="A48" s="29" t="str">
        <f t="shared" si="3"/>
        <v/>
      </c>
      <c r="B48" s="3">
        <f t="shared" si="1"/>
        <v>219.06</v>
      </c>
      <c r="C48" s="30">
        <v>15.42</v>
      </c>
      <c r="D48" s="31"/>
      <c r="E48" s="38" t="s">
        <v>90</v>
      </c>
      <c r="F48" s="38" t="s">
        <v>240</v>
      </c>
      <c r="G48" s="32"/>
      <c r="H48" s="33"/>
      <c r="I48" s="34">
        <f t="shared" si="4"/>
        <v>46526.636930555549</v>
      </c>
      <c r="J48" s="35" t="str">
        <f t="shared" si="2"/>
        <v/>
      </c>
      <c r="K48" s="24">
        <f t="shared" si="5"/>
        <v>20</v>
      </c>
      <c r="L48" s="24"/>
      <c r="M48" s="24">
        <f>IF($G47&gt;0.5,$C48,$C48+$M47)</f>
        <v>219.06</v>
      </c>
      <c r="N48" s="25">
        <f t="shared" si="7"/>
        <v>46526.636930555549</v>
      </c>
      <c r="O48" s="25">
        <f t="shared" si="0"/>
        <v>46526.636930555549</v>
      </c>
      <c r="P48" s="25">
        <f t="shared" si="8"/>
        <v>46526.636930555549</v>
      </c>
      <c r="Q48" s="25"/>
    </row>
    <row r="49" spans="1:22" ht="14.25" customHeight="1" x14ac:dyDescent="0.25">
      <c r="A49" s="29" t="str">
        <f t="shared" si="3"/>
        <v/>
      </c>
      <c r="B49" s="3">
        <f t="shared" si="1"/>
        <v>226</v>
      </c>
      <c r="C49" s="30">
        <v>6.94</v>
      </c>
      <c r="D49" s="31"/>
      <c r="E49" t="s">
        <v>242</v>
      </c>
      <c r="F49" s="38" t="s">
        <v>240</v>
      </c>
      <c r="G49" s="37"/>
      <c r="H49" s="33"/>
      <c r="I49" s="34">
        <f t="shared" si="4"/>
        <v>46526.65138888888</v>
      </c>
      <c r="J49" s="35" t="str">
        <f t="shared" si="2"/>
        <v/>
      </c>
      <c r="K49" s="24">
        <f t="shared" si="5"/>
        <v>20</v>
      </c>
      <c r="L49" s="24">
        <v>1</v>
      </c>
      <c r="M49" s="24">
        <f t="shared" ref="M49:M112" si="9">IF($G48&gt;0.5,$C49,$C49+$M48)</f>
        <v>226</v>
      </c>
      <c r="N49" s="25">
        <f t="shared" si="7"/>
        <v>46526.65138888888</v>
      </c>
      <c r="O49" s="25">
        <f t="shared" si="0"/>
        <v>46526.65138888888</v>
      </c>
      <c r="P49" s="25">
        <f t="shared" si="8"/>
        <v>46526.65138888888</v>
      </c>
      <c r="Q49" s="25"/>
    </row>
    <row r="50" spans="1:22" ht="14.25" customHeight="1" x14ac:dyDescent="0.25">
      <c r="A50" s="29" t="str">
        <f t="shared" si="3"/>
        <v/>
      </c>
      <c r="B50" s="3">
        <f t="shared" si="1"/>
        <v>227.62</v>
      </c>
      <c r="C50" s="30">
        <v>1.62</v>
      </c>
      <c r="D50" s="31"/>
      <c r="E50" t="s">
        <v>107</v>
      </c>
      <c r="F50" s="38" t="s">
        <v>243</v>
      </c>
      <c r="G50" s="32"/>
      <c r="H50" s="33"/>
      <c r="I50" s="34">
        <f t="shared" si="4"/>
        <v>46526.654763888881</v>
      </c>
      <c r="J50" s="35" t="str">
        <f t="shared" si="2"/>
        <v/>
      </c>
      <c r="K50" s="24">
        <f t="shared" si="5"/>
        <v>20</v>
      </c>
      <c r="L50" s="24"/>
      <c r="M50" s="24">
        <f t="shared" si="9"/>
        <v>227.62</v>
      </c>
      <c r="N50" s="25">
        <f t="shared" si="7"/>
        <v>46526.654763888881</v>
      </c>
      <c r="O50" s="25">
        <f t="shared" ref="O50:O113" si="10">$N50+$G50</f>
        <v>46526.654763888881</v>
      </c>
      <c r="P50" s="25">
        <f t="shared" si="8"/>
        <v>46526.654763888881</v>
      </c>
      <c r="Q50" s="25"/>
    </row>
    <row r="51" spans="1:22" ht="14.25" customHeight="1" x14ac:dyDescent="0.25">
      <c r="A51" s="29"/>
      <c r="B51" s="3">
        <f t="shared" si="1"/>
        <v>231.83</v>
      </c>
      <c r="C51" s="30">
        <v>4.21</v>
      </c>
      <c r="D51" s="31"/>
      <c r="E51" t="s">
        <v>108</v>
      </c>
      <c r="F51" s="38" t="s">
        <v>244</v>
      </c>
      <c r="G51" s="32"/>
      <c r="H51" s="33"/>
      <c r="I51" s="34">
        <f t="shared" si="4"/>
        <v>46526.663534722211</v>
      </c>
      <c r="J51" s="35"/>
      <c r="K51" s="24">
        <f t="shared" ref="K51:K114" si="11">IF($H51="",$K50,$H51)</f>
        <v>20</v>
      </c>
      <c r="L51" s="24">
        <v>1</v>
      </c>
      <c r="M51" s="24">
        <f t="shared" si="9"/>
        <v>231.83</v>
      </c>
      <c r="N51" s="25">
        <f t="shared" ref="N51:N114" si="12">$O50+$C51/$K51/24</f>
        <v>46526.663534722211</v>
      </c>
      <c r="O51" s="25">
        <f t="shared" si="10"/>
        <v>46526.663534722211</v>
      </c>
      <c r="P51" s="25">
        <f t="shared" ref="P51:P114" si="13">IF($C51="",$P50,$N51)</f>
        <v>46526.663534722211</v>
      </c>
      <c r="Q51" s="25"/>
    </row>
    <row r="52" spans="1:22" ht="14.25" customHeight="1" x14ac:dyDescent="0.25">
      <c r="A52" s="29" t="str">
        <f>IF(DAY($P52)&lt;&gt;DAY($P50),$P52,"")</f>
        <v/>
      </c>
      <c r="B52" s="3">
        <f t="shared" si="1"/>
        <v>236</v>
      </c>
      <c r="C52" s="30">
        <v>4.17</v>
      </c>
      <c r="D52" s="31" t="s">
        <v>19</v>
      </c>
      <c r="E52" s="38" t="s">
        <v>104</v>
      </c>
      <c r="F52" s="38" t="s">
        <v>245</v>
      </c>
      <c r="G52" s="32">
        <v>1.3888888888888888E-2</v>
      </c>
      <c r="H52" s="33">
        <v>23</v>
      </c>
      <c r="I52" s="34">
        <f t="shared" si="4"/>
        <v>46526.671089070034</v>
      </c>
      <c r="J52" s="35">
        <f>IF($G52=0,"",$O52)</f>
        <v>46526.684977958925</v>
      </c>
      <c r="K52" s="24">
        <f t="shared" si="11"/>
        <v>23</v>
      </c>
      <c r="L52" s="24"/>
      <c r="M52" s="24">
        <f t="shared" si="9"/>
        <v>236</v>
      </c>
      <c r="N52" s="25">
        <f t="shared" si="12"/>
        <v>46526.671089070034</v>
      </c>
      <c r="O52" s="25">
        <f>$N52+$G52</f>
        <v>46526.684977958925</v>
      </c>
      <c r="P52" s="25">
        <f t="shared" si="13"/>
        <v>46526.671089070034</v>
      </c>
      <c r="Q52" s="25"/>
    </row>
    <row r="53" spans="1:22" ht="14.25" customHeight="1" x14ac:dyDescent="0.25">
      <c r="A53" s="29" t="str">
        <f t="shared" si="3"/>
        <v/>
      </c>
      <c r="B53" s="3">
        <f t="shared" si="1"/>
        <v>241.71</v>
      </c>
      <c r="C53" s="45">
        <v>5.71</v>
      </c>
      <c r="D53" s="46"/>
      <c r="E53" s="38" t="s">
        <v>113</v>
      </c>
      <c r="F53" s="38" t="s">
        <v>246</v>
      </c>
      <c r="G53" s="32"/>
      <c r="H53" s="33"/>
      <c r="I53" s="34">
        <f t="shared" si="4"/>
        <v>46526.695322161824</v>
      </c>
      <c r="J53" s="35" t="str">
        <f t="shared" si="2"/>
        <v/>
      </c>
      <c r="K53" s="24">
        <f t="shared" si="11"/>
        <v>23</v>
      </c>
      <c r="L53" s="24">
        <v>1</v>
      </c>
      <c r="M53" s="24">
        <f>IF($G52&gt;0.5,$C53,$C53+$M52)</f>
        <v>241.71</v>
      </c>
      <c r="N53" s="25">
        <f t="shared" si="12"/>
        <v>46526.695322161824</v>
      </c>
      <c r="O53" s="25">
        <f t="shared" si="10"/>
        <v>46526.695322161824</v>
      </c>
      <c r="P53" s="25">
        <f t="shared" si="13"/>
        <v>46526.695322161824</v>
      </c>
      <c r="Q53" s="25"/>
    </row>
    <row r="54" spans="1:22" s="50" customFormat="1" ht="12" customHeight="1" x14ac:dyDescent="0.25">
      <c r="A54" s="29" t="str">
        <f t="shared" si="3"/>
        <v/>
      </c>
      <c r="B54" s="3">
        <f t="shared" si="1"/>
        <v>248.68</v>
      </c>
      <c r="C54" s="30">
        <v>6.97</v>
      </c>
      <c r="D54" s="31"/>
      <c r="E54" s="38" t="s">
        <v>114</v>
      </c>
      <c r="F54" s="38" t="s">
        <v>246</v>
      </c>
      <c r="G54" s="47"/>
      <c r="H54" s="48"/>
      <c r="I54" s="34">
        <f t="shared" si="4"/>
        <v>46526.707948973417</v>
      </c>
      <c r="J54" s="35" t="str">
        <f t="shared" si="2"/>
        <v/>
      </c>
      <c r="K54" s="24">
        <f t="shared" si="11"/>
        <v>23</v>
      </c>
      <c r="L54" s="24"/>
      <c r="M54" s="24">
        <f t="shared" si="9"/>
        <v>248.68</v>
      </c>
      <c r="N54" s="25">
        <f t="shared" si="12"/>
        <v>46526.707948973417</v>
      </c>
      <c r="O54" s="25">
        <f t="shared" si="10"/>
        <v>46526.707948973417</v>
      </c>
      <c r="P54" s="25">
        <f t="shared" si="13"/>
        <v>46526.707948973417</v>
      </c>
      <c r="Q54" s="49"/>
      <c r="V54" s="51"/>
    </row>
    <row r="55" spans="1:22" ht="14.25" customHeight="1" x14ac:dyDescent="0.25">
      <c r="A55" s="29" t="str">
        <f t="shared" si="3"/>
        <v/>
      </c>
      <c r="B55" s="3">
        <f t="shared" si="1"/>
        <v>252</v>
      </c>
      <c r="C55" s="30">
        <v>3.32</v>
      </c>
      <c r="D55" s="31"/>
      <c r="E55" t="s">
        <v>109</v>
      </c>
      <c r="F55" s="38" t="s">
        <v>247</v>
      </c>
      <c r="G55" s="32"/>
      <c r="H55" s="33"/>
      <c r="I55" s="34">
        <f t="shared" si="4"/>
        <v>46526.713963466173</v>
      </c>
      <c r="J55" s="35" t="str">
        <f t="shared" si="2"/>
        <v/>
      </c>
      <c r="K55" s="24">
        <f t="shared" si="11"/>
        <v>23</v>
      </c>
      <c r="L55" s="24">
        <v>1</v>
      </c>
      <c r="M55" s="24">
        <f t="shared" si="9"/>
        <v>252</v>
      </c>
      <c r="N55" s="25">
        <f t="shared" si="12"/>
        <v>46526.713963466173</v>
      </c>
      <c r="O55" s="25">
        <f t="shared" si="10"/>
        <v>46526.713963466173</v>
      </c>
      <c r="P55" s="25">
        <f t="shared" si="13"/>
        <v>46526.713963466173</v>
      </c>
      <c r="Q55" s="25"/>
    </row>
    <row r="56" spans="1:22" ht="14.25" customHeight="1" x14ac:dyDescent="0.25">
      <c r="A56" s="29" t="str">
        <f t="shared" si="3"/>
        <v/>
      </c>
      <c r="B56" s="3">
        <f t="shared" si="1"/>
        <v>260.3</v>
      </c>
      <c r="C56" s="30">
        <v>8.3000000000000007</v>
      </c>
      <c r="D56" s="31"/>
      <c r="E56" t="s">
        <v>111</v>
      </c>
      <c r="F56" s="38" t="s">
        <v>248</v>
      </c>
      <c r="G56" s="32"/>
      <c r="H56" s="33"/>
      <c r="I56" s="34">
        <f t="shared" si="4"/>
        <v>46526.728999698054</v>
      </c>
      <c r="J56" s="35" t="str">
        <f t="shared" si="2"/>
        <v/>
      </c>
      <c r="K56" s="24">
        <f t="shared" si="11"/>
        <v>23</v>
      </c>
      <c r="L56" s="24"/>
      <c r="M56" s="24">
        <f t="shared" si="9"/>
        <v>260.3</v>
      </c>
      <c r="N56" s="25">
        <f t="shared" si="12"/>
        <v>46526.728999698054</v>
      </c>
      <c r="O56" s="25">
        <f t="shared" si="10"/>
        <v>46526.728999698054</v>
      </c>
      <c r="P56" s="25">
        <f t="shared" si="13"/>
        <v>46526.728999698054</v>
      </c>
      <c r="Q56" s="25"/>
    </row>
    <row r="57" spans="1:22" ht="14.25" customHeight="1" x14ac:dyDescent="0.25">
      <c r="A57" s="29" t="str">
        <f t="shared" si="3"/>
        <v/>
      </c>
      <c r="B57" s="3">
        <f t="shared" si="1"/>
        <v>264.3</v>
      </c>
      <c r="C57" s="30">
        <v>4</v>
      </c>
      <c r="D57" s="31"/>
      <c r="E57" t="s">
        <v>106</v>
      </c>
      <c r="F57" s="38" t="s">
        <v>249</v>
      </c>
      <c r="G57" s="32"/>
      <c r="H57" s="33"/>
      <c r="I57" s="34">
        <f t="shared" si="4"/>
        <v>46526.736246074863</v>
      </c>
      <c r="J57" s="35" t="str">
        <f t="shared" si="2"/>
        <v/>
      </c>
      <c r="K57" s="24">
        <f t="shared" si="11"/>
        <v>23</v>
      </c>
      <c r="L57" s="24">
        <v>1</v>
      </c>
      <c r="M57" s="24">
        <f t="shared" si="9"/>
        <v>264.3</v>
      </c>
      <c r="N57" s="25">
        <f t="shared" si="12"/>
        <v>46526.736246074863</v>
      </c>
      <c r="O57" s="25">
        <f t="shared" si="10"/>
        <v>46526.736246074863</v>
      </c>
      <c r="P57" s="25">
        <f t="shared" si="13"/>
        <v>46526.736246074863</v>
      </c>
      <c r="Q57" s="25"/>
    </row>
    <row r="58" spans="1:22" ht="14.25" customHeight="1" x14ac:dyDescent="0.25">
      <c r="A58" s="29" t="str">
        <f t="shared" si="3"/>
        <v/>
      </c>
      <c r="B58" s="3">
        <f t="shared" si="1"/>
        <v>271.01</v>
      </c>
      <c r="C58" s="30">
        <v>6.71</v>
      </c>
      <c r="D58" s="31"/>
      <c r="E58" s="52" t="s">
        <v>115</v>
      </c>
      <c r="F58" s="38" t="s">
        <v>250</v>
      </c>
      <c r="G58" s="37"/>
      <c r="H58" s="33"/>
      <c r="I58" s="34">
        <f t="shared" si="4"/>
        <v>46526.748401871962</v>
      </c>
      <c r="J58" s="35" t="str">
        <f t="shared" si="2"/>
        <v/>
      </c>
      <c r="K58" s="24">
        <f t="shared" si="11"/>
        <v>23</v>
      </c>
      <c r="L58" s="24"/>
      <c r="M58" s="24">
        <f t="shared" si="9"/>
        <v>271.01</v>
      </c>
      <c r="N58" s="25">
        <f t="shared" si="12"/>
        <v>46526.748401871962</v>
      </c>
      <c r="O58" s="25">
        <f t="shared" si="10"/>
        <v>46526.748401871962</v>
      </c>
      <c r="P58" s="25">
        <f t="shared" si="13"/>
        <v>46526.748401871962</v>
      </c>
      <c r="Q58" s="25"/>
    </row>
    <row r="59" spans="1:22" ht="14.25" customHeight="1" x14ac:dyDescent="0.25">
      <c r="A59" s="29" t="str">
        <f t="shared" si="3"/>
        <v/>
      </c>
      <c r="B59" s="3">
        <f t="shared" si="1"/>
        <v>279.56</v>
      </c>
      <c r="C59" s="30">
        <v>8.5500000000000007</v>
      </c>
      <c r="D59" s="31"/>
      <c r="E59" s="52" t="s">
        <v>105</v>
      </c>
      <c r="F59" s="38" t="s">
        <v>251</v>
      </c>
      <c r="G59" s="32">
        <v>0.39027777777777778</v>
      </c>
      <c r="H59" s="33">
        <v>20</v>
      </c>
      <c r="I59" s="34">
        <f t="shared" si="4"/>
        <v>46526.766214371964</v>
      </c>
      <c r="J59" s="35">
        <f t="shared" si="2"/>
        <v>46527.156492149741</v>
      </c>
      <c r="K59" s="24">
        <f t="shared" si="11"/>
        <v>20</v>
      </c>
      <c r="L59" s="24">
        <v>1</v>
      </c>
      <c r="M59" s="24">
        <f t="shared" si="9"/>
        <v>279.56</v>
      </c>
      <c r="N59" s="25">
        <f t="shared" si="12"/>
        <v>46526.766214371964</v>
      </c>
      <c r="O59" s="25">
        <f t="shared" si="10"/>
        <v>46527.156492149741</v>
      </c>
      <c r="P59" s="25">
        <f t="shared" si="13"/>
        <v>46526.766214371964</v>
      </c>
      <c r="Q59" s="25"/>
    </row>
    <row r="60" spans="1:22" ht="14.25" customHeight="1" x14ac:dyDescent="0.25">
      <c r="A60" s="29">
        <f t="shared" si="3"/>
        <v>46527.171346316405</v>
      </c>
      <c r="B60" s="3">
        <f t="shared" si="1"/>
        <v>286.69</v>
      </c>
      <c r="C60" s="30">
        <v>7.13</v>
      </c>
      <c r="D60" s="31"/>
      <c r="E60" s="52" t="s">
        <v>102</v>
      </c>
      <c r="F60" s="38" t="s">
        <v>252</v>
      </c>
      <c r="G60" s="32"/>
      <c r="H60" s="33"/>
      <c r="I60" s="34">
        <f t="shared" si="4"/>
        <v>46527.171346316405</v>
      </c>
      <c r="J60" s="35" t="str">
        <f t="shared" si="2"/>
        <v/>
      </c>
      <c r="K60" s="24">
        <f t="shared" si="11"/>
        <v>20</v>
      </c>
      <c r="L60" s="24"/>
      <c r="M60" s="24">
        <f t="shared" si="9"/>
        <v>286.69</v>
      </c>
      <c r="N60" s="25">
        <f t="shared" si="12"/>
        <v>46527.171346316405</v>
      </c>
      <c r="O60" s="25">
        <f t="shared" si="10"/>
        <v>46527.171346316405</v>
      </c>
      <c r="P60" s="25">
        <f t="shared" si="13"/>
        <v>46527.171346316405</v>
      </c>
      <c r="Q60" s="25"/>
    </row>
    <row r="61" spans="1:22" ht="14.25" customHeight="1" x14ac:dyDescent="0.25">
      <c r="A61" s="29" t="str">
        <f t="shared" si="3"/>
        <v/>
      </c>
      <c r="B61" s="3">
        <f t="shared" si="1"/>
        <v>296.26</v>
      </c>
      <c r="C61" s="30">
        <v>9.57</v>
      </c>
      <c r="D61" s="31"/>
      <c r="E61" s="52" t="s">
        <v>103</v>
      </c>
      <c r="F61" s="38" t="s">
        <v>253</v>
      </c>
      <c r="G61" s="32"/>
      <c r="H61" s="33">
        <v>23</v>
      </c>
      <c r="I61" s="34">
        <f t="shared" si="4"/>
        <v>46527.188683272929</v>
      </c>
      <c r="J61" s="35"/>
      <c r="K61" s="24">
        <f t="shared" si="11"/>
        <v>23</v>
      </c>
      <c r="L61" s="24">
        <v>1</v>
      </c>
      <c r="M61" s="24">
        <f t="shared" si="9"/>
        <v>296.26</v>
      </c>
      <c r="N61" s="25">
        <f t="shared" si="12"/>
        <v>46527.188683272929</v>
      </c>
      <c r="O61" s="25">
        <f t="shared" si="10"/>
        <v>46527.188683272929</v>
      </c>
      <c r="P61" s="25">
        <f t="shared" si="13"/>
        <v>46527.188683272929</v>
      </c>
      <c r="Q61" s="25"/>
    </row>
    <row r="62" spans="1:22" ht="14.25" customHeight="1" x14ac:dyDescent="0.25">
      <c r="A62" s="29" t="str">
        <f>IF(DAY($P62)&lt;&gt;DAY($P60),$P62,"")</f>
        <v/>
      </c>
      <c r="B62" s="3">
        <f t="shared" si="1"/>
        <v>306.11</v>
      </c>
      <c r="C62" s="30">
        <v>9.85</v>
      </c>
      <c r="D62" s="31"/>
      <c r="E62" s="38" t="s">
        <v>117</v>
      </c>
      <c r="F62" s="38" t="s">
        <v>254</v>
      </c>
      <c r="G62" s="32"/>
      <c r="H62" s="33"/>
      <c r="I62" s="34">
        <f>IF($C62="",$P60,$N62)</f>
        <v>46527.206527475828</v>
      </c>
      <c r="J62" s="35" t="str">
        <f t="shared" si="2"/>
        <v/>
      </c>
      <c r="K62" s="24">
        <f t="shared" si="11"/>
        <v>23</v>
      </c>
      <c r="L62" s="24"/>
      <c r="M62" s="24">
        <f t="shared" si="9"/>
        <v>306.11</v>
      </c>
      <c r="N62" s="25">
        <f t="shared" si="12"/>
        <v>46527.206527475828</v>
      </c>
      <c r="O62" s="25">
        <f t="shared" si="10"/>
        <v>46527.206527475828</v>
      </c>
      <c r="P62" s="25">
        <f t="shared" si="13"/>
        <v>46527.206527475828</v>
      </c>
      <c r="Q62" s="25"/>
    </row>
    <row r="63" spans="1:22" ht="14.25" customHeight="1" x14ac:dyDescent="0.25">
      <c r="A63" s="29" t="str">
        <f t="shared" si="3"/>
        <v/>
      </c>
      <c r="B63" s="3">
        <f t="shared" si="1"/>
        <v>310.97000000000003</v>
      </c>
      <c r="C63" s="30">
        <v>4.8600000000000003</v>
      </c>
      <c r="D63" s="31"/>
      <c r="E63" s="38" t="s">
        <v>110</v>
      </c>
      <c r="F63" s="38" t="s">
        <v>254</v>
      </c>
      <c r="G63" s="32"/>
      <c r="H63" s="33"/>
      <c r="I63" s="34">
        <f t="shared" si="4"/>
        <v>46527.215331823652</v>
      </c>
      <c r="J63" s="35" t="str">
        <f t="shared" si="2"/>
        <v/>
      </c>
      <c r="K63" s="24">
        <f t="shared" si="11"/>
        <v>23</v>
      </c>
      <c r="L63" s="24">
        <v>1</v>
      </c>
      <c r="M63" s="24">
        <f t="shared" si="9"/>
        <v>310.97000000000003</v>
      </c>
      <c r="N63" s="25">
        <f t="shared" si="12"/>
        <v>46527.215331823652</v>
      </c>
      <c r="O63" s="25">
        <f t="shared" si="10"/>
        <v>46527.215331823652</v>
      </c>
      <c r="P63" s="25">
        <f t="shared" si="13"/>
        <v>46527.215331823652</v>
      </c>
      <c r="Q63" s="25"/>
    </row>
    <row r="64" spans="1:22" ht="14.25" customHeight="1" x14ac:dyDescent="0.25">
      <c r="A64" s="29" t="str">
        <f t="shared" si="3"/>
        <v/>
      </c>
      <c r="B64" s="3">
        <f t="shared" si="1"/>
        <v>314.97000000000003</v>
      </c>
      <c r="C64" s="30">
        <v>4</v>
      </c>
      <c r="D64" s="31"/>
      <c r="E64" s="38" t="s">
        <v>112</v>
      </c>
      <c r="F64" s="38" t="s">
        <v>254</v>
      </c>
      <c r="G64" s="32"/>
      <c r="H64" s="33">
        <v>20</v>
      </c>
      <c r="I64" s="34">
        <f t="shared" si="4"/>
        <v>46527.223665156984</v>
      </c>
      <c r="J64" s="35" t="str">
        <f t="shared" si="2"/>
        <v/>
      </c>
      <c r="K64" s="24">
        <f t="shared" si="11"/>
        <v>20</v>
      </c>
      <c r="L64" s="24"/>
      <c r="M64" s="24">
        <f t="shared" si="9"/>
        <v>314.97000000000003</v>
      </c>
      <c r="N64" s="25">
        <f t="shared" si="12"/>
        <v>46527.223665156984</v>
      </c>
      <c r="O64" s="25">
        <f t="shared" si="10"/>
        <v>46527.223665156984</v>
      </c>
      <c r="P64" s="25">
        <f t="shared" si="13"/>
        <v>46527.223665156984</v>
      </c>
      <c r="Q64" s="25"/>
    </row>
    <row r="65" spans="1:17" ht="14.25" customHeight="1" x14ac:dyDescent="0.25">
      <c r="A65" s="29" t="str">
        <f t="shared" si="3"/>
        <v/>
      </c>
      <c r="B65" s="3">
        <f t="shared" si="1"/>
        <v>320.48</v>
      </c>
      <c r="C65" s="30">
        <v>5.51</v>
      </c>
      <c r="D65" s="31"/>
      <c r="E65" s="38" t="s">
        <v>116</v>
      </c>
      <c r="F65" s="38" t="s">
        <v>254</v>
      </c>
      <c r="G65" s="37"/>
      <c r="H65" s="53"/>
      <c r="I65" s="34">
        <f t="shared" si="4"/>
        <v>46527.235144323648</v>
      </c>
      <c r="J65" s="35" t="str">
        <f t="shared" si="2"/>
        <v/>
      </c>
      <c r="K65" s="24">
        <f t="shared" si="11"/>
        <v>20</v>
      </c>
      <c r="L65" s="24">
        <v>1</v>
      </c>
      <c r="M65" s="24">
        <f t="shared" si="9"/>
        <v>320.48</v>
      </c>
      <c r="N65" s="25">
        <f t="shared" si="12"/>
        <v>46527.235144323648</v>
      </c>
      <c r="O65" s="25">
        <f t="shared" si="10"/>
        <v>46527.235144323648</v>
      </c>
      <c r="P65" s="25">
        <f t="shared" si="13"/>
        <v>46527.235144323648</v>
      </c>
      <c r="Q65" s="25"/>
    </row>
    <row r="66" spans="1:17" ht="14.25" customHeight="1" x14ac:dyDescent="0.25">
      <c r="A66" s="29" t="str">
        <f t="shared" si="3"/>
        <v/>
      </c>
      <c r="B66" s="3">
        <f t="shared" si="1"/>
        <v>331.29</v>
      </c>
      <c r="C66" s="30">
        <v>10.81</v>
      </c>
      <c r="D66" s="31"/>
      <c r="E66" t="s">
        <v>125</v>
      </c>
      <c r="F66" s="38" t="s">
        <v>255</v>
      </c>
      <c r="G66" s="32"/>
      <c r="H66" s="33"/>
      <c r="I66" s="34">
        <f t="shared" si="4"/>
        <v>46527.257665156983</v>
      </c>
      <c r="J66" s="35" t="str">
        <f t="shared" si="2"/>
        <v/>
      </c>
      <c r="K66" s="24">
        <f t="shared" si="11"/>
        <v>20</v>
      </c>
      <c r="L66" s="24"/>
      <c r="M66" s="24">
        <f t="shared" si="9"/>
        <v>331.29</v>
      </c>
      <c r="N66" s="25">
        <f t="shared" si="12"/>
        <v>46527.257665156983</v>
      </c>
      <c r="O66" s="25">
        <f t="shared" si="10"/>
        <v>46527.257665156983</v>
      </c>
      <c r="P66" s="25">
        <f t="shared" si="13"/>
        <v>46527.257665156983</v>
      </c>
      <c r="Q66" s="25"/>
    </row>
    <row r="67" spans="1:17" ht="14.25" customHeight="1" x14ac:dyDescent="0.25">
      <c r="A67" s="29" t="str">
        <f t="shared" si="3"/>
        <v/>
      </c>
      <c r="B67" s="3">
        <f t="shared" si="1"/>
        <v>336.43</v>
      </c>
      <c r="C67" s="30">
        <v>5.14</v>
      </c>
      <c r="D67" s="31"/>
      <c r="E67" t="s">
        <v>118</v>
      </c>
      <c r="F67" s="38" t="s">
        <v>255</v>
      </c>
      <c r="G67" s="32"/>
      <c r="H67" s="33"/>
      <c r="I67" s="34">
        <f t="shared" si="4"/>
        <v>46527.268373490318</v>
      </c>
      <c r="J67" s="35" t="str">
        <f t="shared" si="2"/>
        <v/>
      </c>
      <c r="K67" s="24">
        <f t="shared" si="11"/>
        <v>20</v>
      </c>
      <c r="L67" s="24">
        <v>1</v>
      </c>
      <c r="M67" s="24">
        <f t="shared" si="9"/>
        <v>336.43</v>
      </c>
      <c r="N67" s="25">
        <f t="shared" si="12"/>
        <v>46527.268373490318</v>
      </c>
      <c r="O67" s="25">
        <f t="shared" si="10"/>
        <v>46527.268373490318</v>
      </c>
      <c r="P67" s="25">
        <f t="shared" si="13"/>
        <v>46527.268373490318</v>
      </c>
      <c r="Q67" s="25"/>
    </row>
    <row r="68" spans="1:17" ht="14.25" customHeight="1" x14ac:dyDescent="0.25">
      <c r="A68" s="29" t="str">
        <f t="shared" si="3"/>
        <v/>
      </c>
      <c r="B68" s="3">
        <f t="shared" si="1"/>
        <v>339.73</v>
      </c>
      <c r="C68" s="30">
        <v>3.3</v>
      </c>
      <c r="D68" s="31"/>
      <c r="E68" t="s">
        <v>123</v>
      </c>
      <c r="F68" s="38" t="s">
        <v>256</v>
      </c>
      <c r="G68" s="32"/>
      <c r="H68" s="33"/>
      <c r="I68" s="34">
        <f t="shared" si="4"/>
        <v>46527.275248490318</v>
      </c>
      <c r="J68" s="35" t="str">
        <f t="shared" si="2"/>
        <v/>
      </c>
      <c r="K68" s="24">
        <f t="shared" si="11"/>
        <v>20</v>
      </c>
      <c r="L68" s="24"/>
      <c r="M68" s="24">
        <f t="shared" si="9"/>
        <v>339.73</v>
      </c>
      <c r="N68" s="25">
        <f t="shared" si="12"/>
        <v>46527.275248490318</v>
      </c>
      <c r="O68" s="25">
        <f t="shared" si="10"/>
        <v>46527.275248490318</v>
      </c>
      <c r="P68" s="25">
        <f t="shared" si="13"/>
        <v>46527.275248490318</v>
      </c>
      <c r="Q68" s="25"/>
    </row>
    <row r="69" spans="1:17" ht="14.25" customHeight="1" x14ac:dyDescent="0.25">
      <c r="A69" s="29" t="str">
        <f t="shared" si="3"/>
        <v/>
      </c>
      <c r="B69" s="3">
        <f t="shared" si="1"/>
        <v>350.92</v>
      </c>
      <c r="C69" s="30">
        <v>11.19</v>
      </c>
      <c r="D69" s="31"/>
      <c r="E69" t="s">
        <v>122</v>
      </c>
      <c r="F69" s="38" t="s">
        <v>257</v>
      </c>
      <c r="G69" s="37"/>
      <c r="H69" s="33"/>
      <c r="I69" s="34">
        <f t="shared" si="4"/>
        <v>46527.298560990319</v>
      </c>
      <c r="J69" s="35" t="str">
        <f t="shared" si="2"/>
        <v/>
      </c>
      <c r="K69" s="24">
        <f t="shared" si="11"/>
        <v>20</v>
      </c>
      <c r="L69" s="24">
        <v>1</v>
      </c>
      <c r="M69" s="24">
        <f t="shared" si="9"/>
        <v>350.92</v>
      </c>
      <c r="N69" s="25">
        <f t="shared" si="12"/>
        <v>46527.298560990319</v>
      </c>
      <c r="O69" s="25">
        <f t="shared" si="10"/>
        <v>46527.298560990319</v>
      </c>
      <c r="P69" s="25">
        <f t="shared" si="13"/>
        <v>46527.298560990319</v>
      </c>
      <c r="Q69" s="25"/>
    </row>
    <row r="70" spans="1:17" ht="14.25" customHeight="1" x14ac:dyDescent="0.25">
      <c r="A70" s="29" t="str">
        <f t="shared" si="3"/>
        <v/>
      </c>
      <c r="B70" s="3">
        <f t="shared" si="1"/>
        <v>354.90000000000003</v>
      </c>
      <c r="C70" s="30">
        <v>3.98</v>
      </c>
      <c r="D70" s="54" t="s">
        <v>19</v>
      </c>
      <c r="E70" t="s">
        <v>124</v>
      </c>
      <c r="F70" s="38" t="s">
        <v>258</v>
      </c>
      <c r="G70" s="32">
        <v>1.3888888888888888E-2</v>
      </c>
      <c r="H70" s="33"/>
      <c r="I70" s="34">
        <f t="shared" si="4"/>
        <v>46527.306852656984</v>
      </c>
      <c r="J70" s="35">
        <f t="shared" si="2"/>
        <v>46527.320741545875</v>
      </c>
      <c r="K70" s="24">
        <f t="shared" si="11"/>
        <v>20</v>
      </c>
      <c r="L70" s="24"/>
      <c r="M70" s="24">
        <f t="shared" si="9"/>
        <v>354.90000000000003</v>
      </c>
      <c r="N70" s="25">
        <f t="shared" si="12"/>
        <v>46527.306852656984</v>
      </c>
      <c r="O70" s="25">
        <f t="shared" si="10"/>
        <v>46527.320741545875</v>
      </c>
      <c r="P70" s="25">
        <f t="shared" si="13"/>
        <v>46527.306852656984</v>
      </c>
      <c r="Q70" s="25"/>
    </row>
    <row r="71" spans="1:17" ht="14.25" customHeight="1" x14ac:dyDescent="0.25">
      <c r="A71" s="29" t="str">
        <f t="shared" si="3"/>
        <v/>
      </c>
      <c r="B71" s="3">
        <f t="shared" si="1"/>
        <v>367.57000000000005</v>
      </c>
      <c r="C71" s="30">
        <v>12.67</v>
      </c>
      <c r="D71" s="31"/>
      <c r="E71" t="s">
        <v>126</v>
      </c>
      <c r="F71" s="38" t="s">
        <v>259</v>
      </c>
      <c r="G71" s="32"/>
      <c r="H71" s="33"/>
      <c r="I71" s="34">
        <f t="shared" si="4"/>
        <v>46527.347137379205</v>
      </c>
      <c r="J71" s="35" t="str">
        <f t="shared" si="2"/>
        <v/>
      </c>
      <c r="K71" s="24">
        <f t="shared" si="11"/>
        <v>20</v>
      </c>
      <c r="L71" s="24">
        <v>1</v>
      </c>
      <c r="M71" s="24">
        <f t="shared" si="9"/>
        <v>367.57000000000005</v>
      </c>
      <c r="N71" s="25">
        <f t="shared" si="12"/>
        <v>46527.347137379205</v>
      </c>
      <c r="O71" s="25">
        <f t="shared" si="10"/>
        <v>46527.347137379205</v>
      </c>
      <c r="P71" s="25">
        <f t="shared" si="13"/>
        <v>46527.347137379205</v>
      </c>
      <c r="Q71" s="25"/>
    </row>
    <row r="72" spans="1:17" ht="14.25" customHeight="1" x14ac:dyDescent="0.25">
      <c r="A72" s="29" t="str">
        <f t="shared" si="3"/>
        <v/>
      </c>
      <c r="B72" s="3">
        <f t="shared" si="1"/>
        <v>375.82000000000005</v>
      </c>
      <c r="C72" s="30">
        <v>8.25</v>
      </c>
      <c r="D72" s="31"/>
      <c r="E72" t="s">
        <v>119</v>
      </c>
      <c r="F72" s="38" t="s">
        <v>259</v>
      </c>
      <c r="G72" s="32"/>
      <c r="H72" s="33"/>
      <c r="I72" s="34">
        <f t="shared" si="4"/>
        <v>46527.364324879207</v>
      </c>
      <c r="J72" s="35" t="str">
        <f t="shared" si="2"/>
        <v/>
      </c>
      <c r="K72" s="24">
        <f t="shared" si="11"/>
        <v>20</v>
      </c>
      <c r="L72" s="24"/>
      <c r="M72" s="24">
        <f t="shared" si="9"/>
        <v>375.82000000000005</v>
      </c>
      <c r="N72" s="25">
        <f t="shared" si="12"/>
        <v>46527.364324879207</v>
      </c>
      <c r="O72" s="25">
        <f t="shared" si="10"/>
        <v>46527.364324879207</v>
      </c>
      <c r="P72" s="25">
        <f t="shared" si="13"/>
        <v>46527.364324879207</v>
      </c>
      <c r="Q72" s="25"/>
    </row>
    <row r="73" spans="1:17" ht="14.25" customHeight="1" x14ac:dyDescent="0.25">
      <c r="A73" s="29" t="str">
        <f t="shared" si="3"/>
        <v/>
      </c>
      <c r="B73" s="3">
        <f t="shared" si="1"/>
        <v>380.29000000000008</v>
      </c>
      <c r="C73" s="30">
        <v>4.47</v>
      </c>
      <c r="D73" s="41"/>
      <c r="E73" s="38" t="s">
        <v>121</v>
      </c>
      <c r="F73" s="38" t="s">
        <v>259</v>
      </c>
      <c r="G73" s="37"/>
      <c r="H73" s="33"/>
      <c r="I73" s="34">
        <f t="shared" si="4"/>
        <v>46527.373637379205</v>
      </c>
      <c r="J73" s="35" t="str">
        <f t="shared" si="2"/>
        <v/>
      </c>
      <c r="K73" s="24">
        <f t="shared" si="11"/>
        <v>20</v>
      </c>
      <c r="L73" s="24">
        <v>1</v>
      </c>
      <c r="M73" s="24">
        <f t="shared" si="9"/>
        <v>380.29000000000008</v>
      </c>
      <c r="N73" s="25">
        <f t="shared" si="12"/>
        <v>46527.373637379205</v>
      </c>
      <c r="O73" s="25">
        <f t="shared" si="10"/>
        <v>46527.373637379205</v>
      </c>
      <c r="P73" s="25">
        <f t="shared" si="13"/>
        <v>46527.373637379205</v>
      </c>
      <c r="Q73" s="25"/>
    </row>
    <row r="74" spans="1:17" ht="14.25" customHeight="1" x14ac:dyDescent="0.25">
      <c r="A74" s="29" t="str">
        <f t="shared" si="3"/>
        <v/>
      </c>
      <c r="B74" s="3">
        <f t="shared" si="1"/>
        <v>387.61000000000007</v>
      </c>
      <c r="C74" s="30">
        <v>7.32</v>
      </c>
      <c r="D74" s="31"/>
      <c r="E74" s="38" t="s">
        <v>120</v>
      </c>
      <c r="F74" s="38" t="s">
        <v>259</v>
      </c>
      <c r="G74" s="43"/>
      <c r="H74" s="55"/>
      <c r="I74" s="34">
        <f t="shared" si="4"/>
        <v>46527.388887379202</v>
      </c>
      <c r="J74" s="35" t="str">
        <f t="shared" si="2"/>
        <v/>
      </c>
      <c r="K74" s="24">
        <f t="shared" si="11"/>
        <v>20</v>
      </c>
      <c r="L74" s="24"/>
      <c r="M74" s="24">
        <f t="shared" si="9"/>
        <v>387.61000000000007</v>
      </c>
      <c r="N74" s="25">
        <f t="shared" si="12"/>
        <v>46527.388887379202</v>
      </c>
      <c r="O74" s="25">
        <f t="shared" si="10"/>
        <v>46527.388887379202</v>
      </c>
      <c r="P74" s="25">
        <f t="shared" si="13"/>
        <v>46527.388887379202</v>
      </c>
      <c r="Q74" s="25"/>
    </row>
    <row r="75" spans="1:17" ht="14.25" customHeight="1" x14ac:dyDescent="0.25">
      <c r="A75" s="29" t="str">
        <f t="shared" si="3"/>
        <v/>
      </c>
      <c r="B75" s="3">
        <f t="shared" si="1"/>
        <v>412.91000000000008</v>
      </c>
      <c r="C75" s="30">
        <v>25.3</v>
      </c>
      <c r="D75" s="31"/>
      <c r="E75" t="s">
        <v>133</v>
      </c>
      <c r="F75" s="38" t="s">
        <v>260</v>
      </c>
      <c r="G75" s="37"/>
      <c r="H75" s="33">
        <v>23</v>
      </c>
      <c r="I75" s="34">
        <f t="shared" si="4"/>
        <v>46527.434720712532</v>
      </c>
      <c r="J75" s="35" t="str">
        <f t="shared" si="2"/>
        <v/>
      </c>
      <c r="K75" s="24">
        <f t="shared" si="11"/>
        <v>23</v>
      </c>
      <c r="L75" s="24">
        <v>1</v>
      </c>
      <c r="M75" s="24">
        <f t="shared" si="9"/>
        <v>412.91000000000008</v>
      </c>
      <c r="N75" s="25">
        <f t="shared" si="12"/>
        <v>46527.434720712532</v>
      </c>
      <c r="O75" s="25">
        <f t="shared" si="10"/>
        <v>46527.434720712532</v>
      </c>
      <c r="P75" s="25">
        <f t="shared" si="13"/>
        <v>46527.434720712532</v>
      </c>
      <c r="Q75" s="25"/>
    </row>
    <row r="76" spans="1:17" ht="14.25" customHeight="1" x14ac:dyDescent="0.25">
      <c r="A76" s="29" t="str">
        <f t="shared" si="3"/>
        <v/>
      </c>
      <c r="B76" s="3">
        <f t="shared" si="1"/>
        <v>427.7700000000001</v>
      </c>
      <c r="C76" s="30">
        <v>14.86</v>
      </c>
      <c r="D76" s="31"/>
      <c r="E76" t="s">
        <v>136</v>
      </c>
      <c r="F76" s="38" t="s">
        <v>261</v>
      </c>
      <c r="G76" s="32"/>
      <c r="H76" s="33"/>
      <c r="I76" s="34">
        <f t="shared" si="4"/>
        <v>46527.461641002388</v>
      </c>
      <c r="J76" s="35" t="str">
        <f t="shared" si="2"/>
        <v/>
      </c>
      <c r="K76" s="24">
        <f t="shared" si="11"/>
        <v>23</v>
      </c>
      <c r="L76" s="24"/>
      <c r="M76" s="24">
        <f t="shared" si="9"/>
        <v>427.7700000000001</v>
      </c>
      <c r="N76" s="25">
        <f t="shared" si="12"/>
        <v>46527.461641002388</v>
      </c>
      <c r="O76" s="25">
        <f t="shared" si="10"/>
        <v>46527.461641002388</v>
      </c>
      <c r="P76" s="25">
        <f t="shared" si="13"/>
        <v>46527.461641002388</v>
      </c>
      <c r="Q76" s="25"/>
    </row>
    <row r="77" spans="1:17" ht="14.25" customHeight="1" x14ac:dyDescent="0.25">
      <c r="A77" s="29" t="str">
        <f t="shared" si="3"/>
        <v/>
      </c>
      <c r="B77" s="3">
        <f t="shared" si="1"/>
        <v>434.32000000000011</v>
      </c>
      <c r="C77" s="30">
        <v>6.55</v>
      </c>
      <c r="D77" s="31"/>
      <c r="E77" t="s">
        <v>138</v>
      </c>
      <c r="F77" s="38" t="s">
        <v>262</v>
      </c>
      <c r="G77" s="32"/>
      <c r="H77" s="33"/>
      <c r="I77" s="34">
        <f t="shared" si="4"/>
        <v>46527.473506944414</v>
      </c>
      <c r="J77" s="35" t="str">
        <f t="shared" si="2"/>
        <v/>
      </c>
      <c r="K77" s="24">
        <f t="shared" si="11"/>
        <v>23</v>
      </c>
      <c r="L77" s="24">
        <v>1</v>
      </c>
      <c r="M77" s="24">
        <f t="shared" si="9"/>
        <v>434.32000000000011</v>
      </c>
      <c r="N77" s="25">
        <f t="shared" si="12"/>
        <v>46527.473506944414</v>
      </c>
      <c r="O77" s="25">
        <f t="shared" si="10"/>
        <v>46527.473506944414</v>
      </c>
      <c r="P77" s="25">
        <f t="shared" si="13"/>
        <v>46527.473506944414</v>
      </c>
      <c r="Q77" s="25"/>
    </row>
    <row r="78" spans="1:17" ht="14.25" customHeight="1" x14ac:dyDescent="0.25">
      <c r="A78" s="29" t="str">
        <f t="shared" si="3"/>
        <v/>
      </c>
      <c r="B78" s="3">
        <f t="shared" si="1"/>
        <v>437.71000000000009</v>
      </c>
      <c r="C78" s="30">
        <v>3.39</v>
      </c>
      <c r="D78" s="31"/>
      <c r="E78" t="s">
        <v>131</v>
      </c>
      <c r="F78" s="38" t="s">
        <v>262</v>
      </c>
      <c r="G78" s="32"/>
      <c r="H78" s="33"/>
      <c r="I78" s="34">
        <f t="shared" si="4"/>
        <v>46527.479648248765</v>
      </c>
      <c r="J78" s="35" t="str">
        <f t="shared" si="2"/>
        <v/>
      </c>
      <c r="K78" s="24">
        <f t="shared" si="11"/>
        <v>23</v>
      </c>
      <c r="L78" s="24"/>
      <c r="M78" s="24">
        <f t="shared" si="9"/>
        <v>437.71000000000009</v>
      </c>
      <c r="N78" s="25">
        <f t="shared" si="12"/>
        <v>46527.479648248765</v>
      </c>
      <c r="O78" s="25">
        <f t="shared" si="10"/>
        <v>46527.479648248765</v>
      </c>
      <c r="P78" s="25">
        <f t="shared" si="13"/>
        <v>46527.479648248765</v>
      </c>
      <c r="Q78" s="25"/>
    </row>
    <row r="79" spans="1:17" ht="14.25" customHeight="1" x14ac:dyDescent="0.25">
      <c r="A79" s="29" t="str">
        <f t="shared" si="3"/>
        <v/>
      </c>
      <c r="B79" s="3">
        <f t="shared" si="1"/>
        <v>442.7000000000001</v>
      </c>
      <c r="C79" s="30">
        <v>4.99</v>
      </c>
      <c r="D79" s="31"/>
      <c r="E79" t="s">
        <v>142</v>
      </c>
      <c r="F79" s="38" t="s">
        <v>262</v>
      </c>
      <c r="G79" s="32"/>
      <c r="H79" s="33"/>
      <c r="I79" s="34">
        <f t="shared" si="4"/>
        <v>46527.48868810384</v>
      </c>
      <c r="J79" s="35" t="str">
        <f t="shared" si="2"/>
        <v/>
      </c>
      <c r="K79" s="24">
        <f t="shared" si="11"/>
        <v>23</v>
      </c>
      <c r="L79" s="24">
        <v>1</v>
      </c>
      <c r="M79" s="24">
        <f t="shared" si="9"/>
        <v>442.7000000000001</v>
      </c>
      <c r="N79" s="25">
        <f t="shared" si="12"/>
        <v>46527.48868810384</v>
      </c>
      <c r="O79" s="25">
        <f t="shared" si="10"/>
        <v>46527.48868810384</v>
      </c>
      <c r="P79" s="25">
        <f t="shared" si="13"/>
        <v>46527.48868810384</v>
      </c>
      <c r="Q79" s="25"/>
    </row>
    <row r="80" spans="1:17" ht="14.25" customHeight="1" x14ac:dyDescent="0.25">
      <c r="A80" s="29" t="str">
        <f t="shared" si="3"/>
        <v/>
      </c>
      <c r="B80" s="3">
        <f t="shared" si="1"/>
        <v>448.61000000000013</v>
      </c>
      <c r="C80" s="30">
        <v>5.91</v>
      </c>
      <c r="D80" s="31"/>
      <c r="E80" t="s">
        <v>139</v>
      </c>
      <c r="F80" s="38" t="s">
        <v>263</v>
      </c>
      <c r="G80" s="37"/>
      <c r="H80" s="53">
        <v>20</v>
      </c>
      <c r="I80" s="34">
        <f t="shared" si="4"/>
        <v>46527.501000603843</v>
      </c>
      <c r="J80" s="35" t="str">
        <f t="shared" si="2"/>
        <v/>
      </c>
      <c r="K80" s="24">
        <f t="shared" si="11"/>
        <v>20</v>
      </c>
      <c r="L80" s="24"/>
      <c r="M80" s="24">
        <f t="shared" si="9"/>
        <v>448.61000000000013</v>
      </c>
      <c r="N80" s="25">
        <f t="shared" si="12"/>
        <v>46527.501000603843</v>
      </c>
      <c r="O80" s="25">
        <f t="shared" si="10"/>
        <v>46527.501000603843</v>
      </c>
      <c r="P80" s="25">
        <f t="shared" si="13"/>
        <v>46527.501000603843</v>
      </c>
      <c r="Q80" s="25"/>
    </row>
    <row r="81" spans="1:17" ht="14.25" customHeight="1" x14ac:dyDescent="0.25">
      <c r="A81" s="29" t="str">
        <f t="shared" si="3"/>
        <v/>
      </c>
      <c r="B81" s="3">
        <f t="shared" ref="B81:B142" si="14">IF($C81="","",$M81)</f>
        <v>453.73000000000013</v>
      </c>
      <c r="C81" s="30">
        <v>5.12</v>
      </c>
      <c r="D81" s="31"/>
      <c r="E81" t="s">
        <v>137</v>
      </c>
      <c r="F81" s="38" t="s">
        <v>264</v>
      </c>
      <c r="G81" s="32"/>
      <c r="H81" s="33"/>
      <c r="I81" s="34">
        <f t="shared" si="4"/>
        <v>46527.511667270512</v>
      </c>
      <c r="J81" s="35" t="str">
        <f t="shared" ref="J81:J140" si="15">IF($G81=0,"",$O81)</f>
        <v/>
      </c>
      <c r="K81" s="24">
        <f t="shared" si="11"/>
        <v>20</v>
      </c>
      <c r="L81" s="24">
        <v>1</v>
      </c>
      <c r="M81" s="24">
        <f t="shared" si="9"/>
        <v>453.73000000000013</v>
      </c>
      <c r="N81" s="25">
        <f t="shared" si="12"/>
        <v>46527.511667270512</v>
      </c>
      <c r="O81" s="25">
        <f t="shared" si="10"/>
        <v>46527.511667270512</v>
      </c>
      <c r="P81" s="25">
        <f t="shared" si="13"/>
        <v>46527.511667270512</v>
      </c>
      <c r="Q81" s="25"/>
    </row>
    <row r="82" spans="1:17" ht="14.25" customHeight="1" x14ac:dyDescent="0.25">
      <c r="A82" s="29" t="str">
        <f t="shared" si="3"/>
        <v/>
      </c>
      <c r="B82" s="3">
        <f t="shared" si="14"/>
        <v>462.21000000000015</v>
      </c>
      <c r="C82" s="30">
        <v>8.48</v>
      </c>
      <c r="D82" s="31"/>
      <c r="E82" s="38" t="s">
        <v>128</v>
      </c>
      <c r="F82" s="38" t="s">
        <v>264</v>
      </c>
      <c r="G82" s="32"/>
      <c r="H82" s="33"/>
      <c r="I82" s="34">
        <f t="shared" ref="I82:I143" si="16">IF($C82="",$P81,$N82)</f>
        <v>46527.529333937178</v>
      </c>
      <c r="J82" s="35" t="str">
        <f t="shared" si="15"/>
        <v/>
      </c>
      <c r="K82" s="24">
        <f t="shared" si="11"/>
        <v>20</v>
      </c>
      <c r="L82" s="24"/>
      <c r="M82" s="24">
        <f t="shared" si="9"/>
        <v>462.21000000000015</v>
      </c>
      <c r="N82" s="25">
        <f t="shared" si="12"/>
        <v>46527.529333937178</v>
      </c>
      <c r="O82" s="25">
        <f t="shared" si="10"/>
        <v>46527.529333937178</v>
      </c>
      <c r="P82" s="25">
        <f t="shared" si="13"/>
        <v>46527.529333937178</v>
      </c>
      <c r="Q82" s="25"/>
    </row>
    <row r="83" spans="1:17" ht="14.25" customHeight="1" x14ac:dyDescent="0.25">
      <c r="A83" s="29" t="str">
        <f t="shared" ref="A83:A146" si="17">IF(DAY($P83)&lt;&gt;DAY($P82),$P83,"")</f>
        <v/>
      </c>
      <c r="B83" s="3">
        <f t="shared" si="14"/>
        <v>470.18000000000018</v>
      </c>
      <c r="C83" s="30">
        <v>7.97</v>
      </c>
      <c r="D83" s="31"/>
      <c r="E83" s="38" t="s">
        <v>132</v>
      </c>
      <c r="F83" s="38" t="s">
        <v>264</v>
      </c>
      <c r="G83" s="37"/>
      <c r="H83" s="53"/>
      <c r="I83" s="34">
        <f t="shared" si="16"/>
        <v>46527.545938103845</v>
      </c>
      <c r="J83" s="35" t="str">
        <f t="shared" si="15"/>
        <v/>
      </c>
      <c r="K83" s="24">
        <f t="shared" si="11"/>
        <v>20</v>
      </c>
      <c r="L83" s="24">
        <v>1</v>
      </c>
      <c r="M83" s="24">
        <f t="shared" si="9"/>
        <v>470.18000000000018</v>
      </c>
      <c r="N83" s="25">
        <f t="shared" si="12"/>
        <v>46527.545938103845</v>
      </c>
      <c r="O83" s="25">
        <f t="shared" si="10"/>
        <v>46527.545938103845</v>
      </c>
      <c r="P83" s="25">
        <f t="shared" si="13"/>
        <v>46527.545938103845</v>
      </c>
      <c r="Q83" s="25"/>
    </row>
    <row r="84" spans="1:17" ht="14.25" customHeight="1" x14ac:dyDescent="0.25">
      <c r="A84" s="29" t="str">
        <f t="shared" si="17"/>
        <v/>
      </c>
      <c r="B84" s="3">
        <f t="shared" si="14"/>
        <v>475.1600000000002</v>
      </c>
      <c r="C84" s="30">
        <v>4.9800000000000004</v>
      </c>
      <c r="D84" s="31"/>
      <c r="E84" s="1" t="s">
        <v>140</v>
      </c>
      <c r="F84" s="38" t="s">
        <v>264</v>
      </c>
      <c r="G84" s="32"/>
      <c r="H84" s="33"/>
      <c r="I84" s="34">
        <f t="shared" si="16"/>
        <v>46527.556313103843</v>
      </c>
      <c r="J84" s="35" t="str">
        <f t="shared" si="15"/>
        <v/>
      </c>
      <c r="K84" s="24">
        <f t="shared" si="11"/>
        <v>20</v>
      </c>
      <c r="L84" s="24"/>
      <c r="M84" s="24">
        <f t="shared" si="9"/>
        <v>475.1600000000002</v>
      </c>
      <c r="N84" s="25">
        <f t="shared" si="12"/>
        <v>46527.556313103843</v>
      </c>
      <c r="O84" s="25">
        <f t="shared" si="10"/>
        <v>46527.556313103843</v>
      </c>
      <c r="P84" s="25">
        <f t="shared" si="13"/>
        <v>46527.556313103843</v>
      </c>
      <c r="Q84" s="25"/>
    </row>
    <row r="85" spans="1:17" ht="14.25" customHeight="1" x14ac:dyDescent="0.25">
      <c r="A85" s="29" t="str">
        <f t="shared" si="17"/>
        <v/>
      </c>
      <c r="B85" s="3">
        <f t="shared" si="14"/>
        <v>478.8400000000002</v>
      </c>
      <c r="C85" s="30">
        <v>3.68</v>
      </c>
      <c r="D85" s="31" t="s">
        <v>19</v>
      </c>
      <c r="E85" s="38" t="s">
        <v>135</v>
      </c>
      <c r="F85" s="1" t="s">
        <v>265</v>
      </c>
      <c r="G85" s="32">
        <v>1.3888888888888888E-2</v>
      </c>
      <c r="H85" s="33"/>
      <c r="I85" s="34">
        <f t="shared" si="16"/>
        <v>46527.563979770508</v>
      </c>
      <c r="J85" s="35">
        <f t="shared" si="15"/>
        <v>46527.577868659399</v>
      </c>
      <c r="K85" s="24">
        <f t="shared" si="11"/>
        <v>20</v>
      </c>
      <c r="L85" s="24">
        <v>1</v>
      </c>
      <c r="M85" s="24">
        <f t="shared" si="9"/>
        <v>478.8400000000002</v>
      </c>
      <c r="N85" s="25">
        <f t="shared" si="12"/>
        <v>46527.563979770508</v>
      </c>
      <c r="O85" s="25">
        <f t="shared" si="10"/>
        <v>46527.577868659399</v>
      </c>
      <c r="P85" s="25">
        <f t="shared" si="13"/>
        <v>46527.563979770508</v>
      </c>
      <c r="Q85" s="25"/>
    </row>
    <row r="86" spans="1:17" ht="14.25" customHeight="1" x14ac:dyDescent="0.25">
      <c r="A86" s="29" t="str">
        <f t="shared" si="17"/>
        <v/>
      </c>
      <c r="B86" s="3">
        <f t="shared" si="14"/>
        <v>485.17000000000019</v>
      </c>
      <c r="C86" s="65">
        <v>6.33</v>
      </c>
      <c r="D86" s="68"/>
      <c r="E86" s="1" t="s">
        <v>127</v>
      </c>
      <c r="F86" s="38" t="s">
        <v>266</v>
      </c>
      <c r="G86" s="32"/>
      <c r="H86" s="33"/>
      <c r="I86" s="34">
        <f t="shared" si="16"/>
        <v>46527.591056159399</v>
      </c>
      <c r="J86" s="35" t="str">
        <f t="shared" si="15"/>
        <v/>
      </c>
      <c r="K86" s="24">
        <f t="shared" si="11"/>
        <v>20</v>
      </c>
      <c r="L86" s="24"/>
      <c r="M86" s="24">
        <f t="shared" si="9"/>
        <v>485.17000000000019</v>
      </c>
      <c r="N86" s="25">
        <f t="shared" si="12"/>
        <v>46527.591056159399</v>
      </c>
      <c r="O86" s="25">
        <f t="shared" si="10"/>
        <v>46527.591056159399</v>
      </c>
      <c r="P86" s="25">
        <f t="shared" si="13"/>
        <v>46527.591056159399</v>
      </c>
      <c r="Q86" s="25"/>
    </row>
    <row r="87" spans="1:17" ht="14.25" customHeight="1" x14ac:dyDescent="0.25">
      <c r="A87" s="29" t="str">
        <f t="shared" si="17"/>
        <v/>
      </c>
      <c r="B87" s="3">
        <f t="shared" si="14"/>
        <v>489.92000000000019</v>
      </c>
      <c r="C87" s="30">
        <v>4.75</v>
      </c>
      <c r="D87" s="31"/>
      <c r="E87" s="38" t="s">
        <v>134</v>
      </c>
      <c r="F87" s="1" t="s">
        <v>267</v>
      </c>
      <c r="G87" s="32"/>
      <c r="H87" s="33"/>
      <c r="I87" s="34">
        <f t="shared" si="16"/>
        <v>46527.600951992732</v>
      </c>
      <c r="J87" s="35" t="str">
        <f t="shared" si="15"/>
        <v/>
      </c>
      <c r="K87" s="24">
        <f t="shared" si="11"/>
        <v>20</v>
      </c>
      <c r="L87" s="24">
        <v>1</v>
      </c>
      <c r="M87" s="24">
        <f t="shared" si="9"/>
        <v>489.92000000000019</v>
      </c>
      <c r="N87" s="25">
        <f t="shared" si="12"/>
        <v>46527.600951992732</v>
      </c>
      <c r="O87" s="25">
        <f t="shared" si="10"/>
        <v>46527.600951992732</v>
      </c>
      <c r="P87" s="25">
        <f t="shared" si="13"/>
        <v>46527.600951992732</v>
      </c>
      <c r="Q87" s="25"/>
    </row>
    <row r="88" spans="1:17" ht="14.25" customHeight="1" x14ac:dyDescent="0.25">
      <c r="A88" s="29" t="str">
        <f t="shared" si="17"/>
        <v/>
      </c>
      <c r="B88" s="3">
        <f t="shared" si="14"/>
        <v>496.20000000000016</v>
      </c>
      <c r="C88" s="67">
        <v>6.28</v>
      </c>
      <c r="D88" s="31"/>
      <c r="E88" s="38" t="s">
        <v>129</v>
      </c>
      <c r="F88" s="38" t="s">
        <v>268</v>
      </c>
      <c r="G88" s="66"/>
      <c r="H88" s="33"/>
      <c r="I88" s="34">
        <f t="shared" si="16"/>
        <v>46527.614035326063</v>
      </c>
      <c r="J88" s="35" t="str">
        <f t="shared" si="15"/>
        <v/>
      </c>
      <c r="K88" s="24">
        <f t="shared" si="11"/>
        <v>20</v>
      </c>
      <c r="L88" s="24"/>
      <c r="M88" s="24">
        <f t="shared" si="9"/>
        <v>496.20000000000016</v>
      </c>
      <c r="N88" s="25">
        <f t="shared" si="12"/>
        <v>46527.614035326063</v>
      </c>
      <c r="O88" s="25">
        <f t="shared" si="10"/>
        <v>46527.614035326063</v>
      </c>
      <c r="P88" s="25">
        <f t="shared" si="13"/>
        <v>46527.614035326063</v>
      </c>
      <c r="Q88" s="25"/>
    </row>
    <row r="89" spans="1:17" ht="14.25" customHeight="1" x14ac:dyDescent="0.25">
      <c r="A89" s="29" t="str">
        <f t="shared" si="17"/>
        <v/>
      </c>
      <c r="B89" s="3">
        <f t="shared" si="14"/>
        <v>501.05000000000018</v>
      </c>
      <c r="C89" s="67">
        <v>4.8499999999999996</v>
      </c>
      <c r="D89" s="31"/>
      <c r="E89" s="1" t="s">
        <v>141</v>
      </c>
      <c r="F89" s="38" t="s">
        <v>268</v>
      </c>
      <c r="G89" s="70"/>
      <c r="H89" s="33"/>
      <c r="I89" s="34">
        <f t="shared" si="16"/>
        <v>46527.624139492727</v>
      </c>
      <c r="J89" s="35" t="str">
        <f t="shared" si="15"/>
        <v/>
      </c>
      <c r="K89" s="24">
        <f t="shared" si="11"/>
        <v>20</v>
      </c>
      <c r="L89" s="24">
        <v>1</v>
      </c>
      <c r="M89" s="24">
        <f t="shared" si="9"/>
        <v>501.05000000000018</v>
      </c>
      <c r="N89" s="25">
        <f t="shared" si="12"/>
        <v>46527.624139492727</v>
      </c>
      <c r="O89" s="25">
        <f t="shared" si="10"/>
        <v>46527.624139492727</v>
      </c>
      <c r="P89" s="25">
        <f t="shared" si="13"/>
        <v>46527.624139492727</v>
      </c>
      <c r="Q89" s="25"/>
    </row>
    <row r="90" spans="1:17" ht="14.25" customHeight="1" x14ac:dyDescent="0.25">
      <c r="A90" s="29" t="str">
        <f t="shared" si="17"/>
        <v/>
      </c>
      <c r="B90" s="3">
        <f t="shared" si="14"/>
        <v>503.02000000000021</v>
      </c>
      <c r="C90" s="67">
        <v>1.97</v>
      </c>
      <c r="D90" s="31"/>
      <c r="E90" s="38" t="s">
        <v>130</v>
      </c>
      <c r="F90" s="38" t="s">
        <v>268</v>
      </c>
      <c r="G90" s="32"/>
      <c r="H90" s="33"/>
      <c r="I90" s="34">
        <f t="shared" si="16"/>
        <v>46527.628243659397</v>
      </c>
      <c r="J90" s="35" t="str">
        <f t="shared" si="15"/>
        <v/>
      </c>
      <c r="K90" s="24">
        <f t="shared" si="11"/>
        <v>20</v>
      </c>
      <c r="L90" s="24"/>
      <c r="M90" s="24">
        <f t="shared" si="9"/>
        <v>503.02000000000021</v>
      </c>
      <c r="N90" s="25">
        <f t="shared" si="12"/>
        <v>46527.628243659397</v>
      </c>
      <c r="O90" s="25">
        <f t="shared" si="10"/>
        <v>46527.628243659397</v>
      </c>
      <c r="P90" s="25">
        <f t="shared" si="13"/>
        <v>46527.628243659397</v>
      </c>
      <c r="Q90" s="25"/>
    </row>
    <row r="91" spans="1:17" ht="14.25" customHeight="1" x14ac:dyDescent="0.25">
      <c r="A91" s="29" t="str">
        <f t="shared" si="17"/>
        <v/>
      </c>
      <c r="B91" s="3">
        <f t="shared" si="14"/>
        <v>505.7200000000002</v>
      </c>
      <c r="C91" s="67">
        <v>2.7</v>
      </c>
      <c r="D91" s="31"/>
      <c r="E91" t="s">
        <v>155</v>
      </c>
      <c r="F91" s="38" t="s">
        <v>268</v>
      </c>
      <c r="G91" s="32"/>
      <c r="H91" s="33"/>
      <c r="I91" s="34">
        <f t="shared" si="16"/>
        <v>46527.633868659395</v>
      </c>
      <c r="J91" s="35" t="str">
        <f t="shared" si="15"/>
        <v/>
      </c>
      <c r="K91" s="24">
        <f t="shared" si="11"/>
        <v>20</v>
      </c>
      <c r="L91" s="24">
        <v>1</v>
      </c>
      <c r="M91" s="24">
        <f t="shared" si="9"/>
        <v>505.7200000000002</v>
      </c>
      <c r="N91" s="25">
        <f t="shared" si="12"/>
        <v>46527.633868659395</v>
      </c>
      <c r="O91" s="25">
        <f t="shared" si="10"/>
        <v>46527.633868659395</v>
      </c>
      <c r="P91" s="25">
        <f t="shared" si="13"/>
        <v>46527.633868659395</v>
      </c>
      <c r="Q91" s="25"/>
    </row>
    <row r="92" spans="1:17" ht="14.25" customHeight="1" x14ac:dyDescent="0.25">
      <c r="A92" s="29" t="str">
        <f t="shared" si="17"/>
        <v/>
      </c>
      <c r="B92" s="3">
        <f t="shared" si="14"/>
        <v>514.75000000000023</v>
      </c>
      <c r="C92" s="67">
        <v>9.0299999999999994</v>
      </c>
      <c r="D92" s="31"/>
      <c r="E92" t="s">
        <v>149</v>
      </c>
      <c r="F92" s="38" t="s">
        <v>269</v>
      </c>
      <c r="G92" s="32"/>
      <c r="H92" s="33"/>
      <c r="I92" s="34">
        <f t="shared" si="16"/>
        <v>46527.652681159394</v>
      </c>
      <c r="J92" s="35" t="str">
        <f t="shared" si="15"/>
        <v/>
      </c>
      <c r="K92" s="24">
        <f t="shared" si="11"/>
        <v>20</v>
      </c>
      <c r="L92" s="24"/>
      <c r="M92" s="24">
        <f t="shared" si="9"/>
        <v>514.75000000000023</v>
      </c>
      <c r="N92" s="25">
        <f t="shared" si="12"/>
        <v>46527.652681159394</v>
      </c>
      <c r="O92" s="25">
        <f t="shared" si="10"/>
        <v>46527.652681159394</v>
      </c>
      <c r="P92" s="25">
        <f t="shared" si="13"/>
        <v>46527.652681159394</v>
      </c>
      <c r="Q92" s="25"/>
    </row>
    <row r="93" spans="1:17" ht="14.25" customHeight="1" x14ac:dyDescent="0.25">
      <c r="A93" s="29" t="str">
        <f t="shared" si="17"/>
        <v/>
      </c>
      <c r="B93" s="3">
        <f t="shared" si="14"/>
        <v>518.93000000000018</v>
      </c>
      <c r="C93" s="67">
        <v>4.18</v>
      </c>
      <c r="D93" s="31"/>
      <c r="E93" s="38" t="s">
        <v>147</v>
      </c>
      <c r="F93" s="38" t="s">
        <v>270</v>
      </c>
      <c r="G93" s="32"/>
      <c r="H93" s="33"/>
      <c r="I93" s="34">
        <f t="shared" si="16"/>
        <v>46527.661389492729</v>
      </c>
      <c r="J93" s="35" t="str">
        <f t="shared" si="15"/>
        <v/>
      </c>
      <c r="K93" s="24">
        <f t="shared" si="11"/>
        <v>20</v>
      </c>
      <c r="L93" s="24">
        <v>1</v>
      </c>
      <c r="M93" s="24">
        <f t="shared" si="9"/>
        <v>518.93000000000018</v>
      </c>
      <c r="N93" s="25">
        <f t="shared" si="12"/>
        <v>46527.661389492729</v>
      </c>
      <c r="O93" s="25">
        <f t="shared" si="10"/>
        <v>46527.661389492729</v>
      </c>
      <c r="P93" s="25">
        <f t="shared" si="13"/>
        <v>46527.661389492729</v>
      </c>
      <c r="Q93" s="25"/>
    </row>
    <row r="94" spans="1:17" ht="14.25" customHeight="1" x14ac:dyDescent="0.25">
      <c r="A94" s="29" t="str">
        <f t="shared" si="17"/>
        <v/>
      </c>
      <c r="B94" s="3">
        <f t="shared" si="14"/>
        <v>522.67000000000019</v>
      </c>
      <c r="C94" s="67">
        <v>3.74</v>
      </c>
      <c r="D94" s="31"/>
      <c r="E94" s="38" t="s">
        <v>151</v>
      </c>
      <c r="F94" s="38" t="s">
        <v>271</v>
      </c>
      <c r="G94" s="32"/>
      <c r="H94" s="33"/>
      <c r="I94" s="34">
        <f t="shared" si="16"/>
        <v>46527.669181159392</v>
      </c>
      <c r="J94" s="35" t="str">
        <f t="shared" si="15"/>
        <v/>
      </c>
      <c r="K94" s="24">
        <f t="shared" si="11"/>
        <v>20</v>
      </c>
      <c r="L94" s="24"/>
      <c r="M94" s="24">
        <f t="shared" si="9"/>
        <v>522.67000000000019</v>
      </c>
      <c r="N94" s="25">
        <f t="shared" si="12"/>
        <v>46527.669181159392</v>
      </c>
      <c r="O94" s="25">
        <f t="shared" si="10"/>
        <v>46527.669181159392</v>
      </c>
      <c r="P94" s="25">
        <f t="shared" si="13"/>
        <v>46527.669181159392</v>
      </c>
      <c r="Q94" s="25"/>
    </row>
    <row r="95" spans="1:17" ht="14.25" customHeight="1" x14ac:dyDescent="0.25">
      <c r="A95" s="29" t="str">
        <f t="shared" si="17"/>
        <v/>
      </c>
      <c r="B95" s="3">
        <f t="shared" si="14"/>
        <v>527.47000000000014</v>
      </c>
      <c r="C95" s="67">
        <v>4.8</v>
      </c>
      <c r="D95" s="31"/>
      <c r="E95" s="1" t="s">
        <v>325</v>
      </c>
      <c r="F95" s="38" t="s">
        <v>272</v>
      </c>
      <c r="G95" s="32"/>
      <c r="H95" s="33"/>
      <c r="I95" s="34">
        <f t="shared" si="16"/>
        <v>46527.679181159394</v>
      </c>
      <c r="J95" s="35" t="str">
        <f t="shared" si="15"/>
        <v/>
      </c>
      <c r="K95" s="24">
        <f t="shared" si="11"/>
        <v>20</v>
      </c>
      <c r="L95" s="24">
        <v>1</v>
      </c>
      <c r="M95" s="24">
        <f t="shared" si="9"/>
        <v>527.47000000000014</v>
      </c>
      <c r="N95" s="25">
        <f t="shared" si="12"/>
        <v>46527.679181159394</v>
      </c>
      <c r="O95" s="25">
        <f t="shared" si="10"/>
        <v>46527.679181159394</v>
      </c>
      <c r="P95" s="25">
        <f t="shared" si="13"/>
        <v>46527.679181159394</v>
      </c>
      <c r="Q95" s="25"/>
    </row>
    <row r="96" spans="1:17" ht="14.25" customHeight="1" x14ac:dyDescent="0.25">
      <c r="A96" s="29" t="str">
        <f t="shared" si="17"/>
        <v/>
      </c>
      <c r="B96" s="3">
        <f t="shared" si="14"/>
        <v>540.13000000000011</v>
      </c>
      <c r="C96" s="67">
        <v>12.66</v>
      </c>
      <c r="D96" s="31"/>
      <c r="E96" s="38" t="s">
        <v>152</v>
      </c>
      <c r="F96" s="38" t="s">
        <v>273</v>
      </c>
      <c r="G96" s="32"/>
      <c r="H96" s="33"/>
      <c r="I96" s="34">
        <f t="shared" si="16"/>
        <v>46527.705556159395</v>
      </c>
      <c r="J96" s="35" t="str">
        <f t="shared" si="15"/>
        <v/>
      </c>
      <c r="K96" s="24">
        <f t="shared" si="11"/>
        <v>20</v>
      </c>
      <c r="L96" s="24"/>
      <c r="M96" s="24">
        <f t="shared" si="9"/>
        <v>540.13000000000011</v>
      </c>
      <c r="N96" s="25">
        <f t="shared" si="12"/>
        <v>46527.705556159395</v>
      </c>
      <c r="O96" s="25">
        <f t="shared" si="10"/>
        <v>46527.705556159395</v>
      </c>
      <c r="P96" s="25">
        <f t="shared" si="13"/>
        <v>46527.705556159395</v>
      </c>
      <c r="Q96" s="25"/>
    </row>
    <row r="97" spans="1:17" ht="14.25" customHeight="1" x14ac:dyDescent="0.25">
      <c r="A97" s="29" t="str">
        <f t="shared" si="17"/>
        <v/>
      </c>
      <c r="B97" s="3">
        <f t="shared" si="14"/>
        <v>547.07000000000016</v>
      </c>
      <c r="C97" s="67">
        <v>6.94</v>
      </c>
      <c r="D97" s="31"/>
      <c r="E97" s="1" t="s">
        <v>143</v>
      </c>
      <c r="F97" s="38" t="s">
        <v>274</v>
      </c>
      <c r="G97" s="32"/>
      <c r="H97" s="33"/>
      <c r="I97" s="34">
        <f t="shared" si="16"/>
        <v>46527.720014492726</v>
      </c>
      <c r="J97" s="35" t="str">
        <f t="shared" si="15"/>
        <v/>
      </c>
      <c r="K97" s="24">
        <f t="shared" si="11"/>
        <v>20</v>
      </c>
      <c r="L97" s="24">
        <v>1</v>
      </c>
      <c r="M97" s="24">
        <f t="shared" si="9"/>
        <v>547.07000000000016</v>
      </c>
      <c r="N97" s="25">
        <f t="shared" si="12"/>
        <v>46527.720014492726</v>
      </c>
      <c r="O97" s="25">
        <f t="shared" si="10"/>
        <v>46527.720014492726</v>
      </c>
      <c r="P97" s="25">
        <f t="shared" si="13"/>
        <v>46527.720014492726</v>
      </c>
      <c r="Q97" s="25"/>
    </row>
    <row r="98" spans="1:17" ht="14.25" customHeight="1" x14ac:dyDescent="0.25">
      <c r="A98" s="29" t="str">
        <f t="shared" si="17"/>
        <v/>
      </c>
      <c r="B98" s="3">
        <f t="shared" si="14"/>
        <v>556.52000000000021</v>
      </c>
      <c r="C98" s="67">
        <v>9.4499999999999993</v>
      </c>
      <c r="D98" s="31"/>
      <c r="E98" t="s">
        <v>150</v>
      </c>
      <c r="F98" s="38" t="s">
        <v>268</v>
      </c>
      <c r="G98" s="32"/>
      <c r="H98" s="33"/>
      <c r="I98" s="34">
        <f t="shared" si="16"/>
        <v>46527.739701992723</v>
      </c>
      <c r="J98" s="35" t="str">
        <f t="shared" si="15"/>
        <v/>
      </c>
      <c r="K98" s="24">
        <f t="shared" si="11"/>
        <v>20</v>
      </c>
      <c r="L98" s="24"/>
      <c r="M98" s="24">
        <f t="shared" si="9"/>
        <v>556.52000000000021</v>
      </c>
      <c r="N98" s="25">
        <f t="shared" si="12"/>
        <v>46527.739701992723</v>
      </c>
      <c r="O98" s="25">
        <f t="shared" si="10"/>
        <v>46527.739701992723</v>
      </c>
      <c r="P98" s="25">
        <f t="shared" si="13"/>
        <v>46527.739701992723</v>
      </c>
      <c r="Q98" s="25"/>
    </row>
    <row r="99" spans="1:17" ht="14.25" customHeight="1" x14ac:dyDescent="0.25">
      <c r="A99" s="29" t="str">
        <f t="shared" si="17"/>
        <v/>
      </c>
      <c r="B99" s="3">
        <f t="shared" si="14"/>
        <v>561.96000000000026</v>
      </c>
      <c r="C99" s="67">
        <v>5.44</v>
      </c>
      <c r="D99" s="31"/>
      <c r="E99" t="s">
        <v>148</v>
      </c>
      <c r="F99" s="38" t="s">
        <v>268</v>
      </c>
      <c r="G99" s="32"/>
      <c r="H99" s="33"/>
      <c r="I99" s="34">
        <f t="shared" si="16"/>
        <v>46527.751035326059</v>
      </c>
      <c r="J99" s="35" t="str">
        <f t="shared" si="15"/>
        <v/>
      </c>
      <c r="K99" s="24">
        <f t="shared" si="11"/>
        <v>20</v>
      </c>
      <c r="L99" s="24">
        <v>1</v>
      </c>
      <c r="M99" s="24">
        <f t="shared" si="9"/>
        <v>561.96000000000026</v>
      </c>
      <c r="N99" s="25">
        <f t="shared" si="12"/>
        <v>46527.751035326059</v>
      </c>
      <c r="O99" s="25">
        <f t="shared" si="10"/>
        <v>46527.751035326059</v>
      </c>
      <c r="P99" s="25">
        <f t="shared" si="13"/>
        <v>46527.751035326059</v>
      </c>
      <c r="Q99" s="25"/>
    </row>
    <row r="100" spans="1:17" ht="14.25" customHeight="1" x14ac:dyDescent="0.25">
      <c r="A100" s="29" t="str">
        <f t="shared" si="17"/>
        <v/>
      </c>
      <c r="B100" s="3">
        <f t="shared" si="14"/>
        <v>566.62000000000023</v>
      </c>
      <c r="C100" s="67">
        <v>4.66</v>
      </c>
      <c r="D100" s="31"/>
      <c r="E100" s="38" t="s">
        <v>153</v>
      </c>
      <c r="F100" s="38" t="s">
        <v>268</v>
      </c>
      <c r="G100" s="32"/>
      <c r="H100" s="33"/>
      <c r="I100" s="34">
        <f t="shared" si="16"/>
        <v>46527.76074365939</v>
      </c>
      <c r="J100" s="35" t="str">
        <f t="shared" si="15"/>
        <v/>
      </c>
      <c r="K100" s="24">
        <f t="shared" si="11"/>
        <v>20</v>
      </c>
      <c r="L100" s="24"/>
      <c r="M100" s="24">
        <f t="shared" si="9"/>
        <v>566.62000000000023</v>
      </c>
      <c r="N100" s="25">
        <f t="shared" si="12"/>
        <v>46527.76074365939</v>
      </c>
      <c r="O100" s="25">
        <f t="shared" si="10"/>
        <v>46527.76074365939</v>
      </c>
      <c r="P100" s="25">
        <f t="shared" si="13"/>
        <v>46527.76074365939</v>
      </c>
      <c r="Q100" s="25"/>
    </row>
    <row r="101" spans="1:17" ht="14.25" customHeight="1" x14ac:dyDescent="0.25">
      <c r="A101" s="29" t="str">
        <f t="shared" si="17"/>
        <v/>
      </c>
      <c r="B101" s="3">
        <f t="shared" si="14"/>
        <v>568.64000000000021</v>
      </c>
      <c r="C101" s="67">
        <v>2.02</v>
      </c>
      <c r="D101" s="31"/>
      <c r="E101" s="38" t="s">
        <v>145</v>
      </c>
      <c r="F101" s="38" t="s">
        <v>268</v>
      </c>
      <c r="G101" s="32"/>
      <c r="H101" s="33"/>
      <c r="I101" s="34">
        <f t="shared" si="16"/>
        <v>46527.764951992722</v>
      </c>
      <c r="J101" s="35" t="str">
        <f t="shared" si="15"/>
        <v/>
      </c>
      <c r="K101" s="24">
        <f t="shared" si="11"/>
        <v>20</v>
      </c>
      <c r="L101" s="24">
        <v>1</v>
      </c>
      <c r="M101" s="24">
        <f t="shared" si="9"/>
        <v>568.64000000000021</v>
      </c>
      <c r="N101" s="25">
        <f t="shared" si="12"/>
        <v>46527.764951992722</v>
      </c>
      <c r="O101" s="25">
        <f t="shared" si="10"/>
        <v>46527.764951992722</v>
      </c>
      <c r="P101" s="25">
        <f t="shared" si="13"/>
        <v>46527.764951992722</v>
      </c>
      <c r="Q101" s="25"/>
    </row>
    <row r="102" spans="1:17" ht="14.25" customHeight="1" x14ac:dyDescent="0.25">
      <c r="A102" s="29" t="str">
        <f t="shared" si="17"/>
        <v/>
      </c>
      <c r="B102" s="3">
        <f t="shared" si="14"/>
        <v>572.81000000000017</v>
      </c>
      <c r="C102" s="67">
        <v>4.17</v>
      </c>
      <c r="D102" s="31"/>
      <c r="E102" s="38" t="s">
        <v>144</v>
      </c>
      <c r="F102" s="38" t="s">
        <v>268</v>
      </c>
      <c r="G102" s="32"/>
      <c r="H102" s="33"/>
      <c r="I102" s="34">
        <f t="shared" si="16"/>
        <v>46527.77363949272</v>
      </c>
      <c r="J102" s="35" t="str">
        <f t="shared" si="15"/>
        <v/>
      </c>
      <c r="K102" s="24">
        <f t="shared" si="11"/>
        <v>20</v>
      </c>
      <c r="L102" s="24"/>
      <c r="M102" s="24">
        <f t="shared" si="9"/>
        <v>572.81000000000017</v>
      </c>
      <c r="N102" s="25">
        <f t="shared" si="12"/>
        <v>46527.77363949272</v>
      </c>
      <c r="O102" s="25">
        <f t="shared" si="10"/>
        <v>46527.77363949272</v>
      </c>
      <c r="P102" s="25">
        <f t="shared" si="13"/>
        <v>46527.77363949272</v>
      </c>
      <c r="Q102" s="25"/>
    </row>
    <row r="103" spans="1:17" ht="14.25" customHeight="1" x14ac:dyDescent="0.25">
      <c r="A103" s="29" t="str">
        <f t="shared" si="17"/>
        <v/>
      </c>
      <c r="B103" s="3">
        <f t="shared" si="14"/>
        <v>578.29000000000019</v>
      </c>
      <c r="C103" s="67">
        <v>5.48</v>
      </c>
      <c r="D103" s="31"/>
      <c r="E103" s="38" t="s">
        <v>146</v>
      </c>
      <c r="F103" s="38" t="s">
        <v>275</v>
      </c>
      <c r="G103" s="32"/>
      <c r="H103" s="33"/>
      <c r="I103" s="34">
        <f t="shared" si="16"/>
        <v>46527.785056159388</v>
      </c>
      <c r="J103" s="35" t="str">
        <f t="shared" si="15"/>
        <v/>
      </c>
      <c r="K103" s="24">
        <f t="shared" si="11"/>
        <v>20</v>
      </c>
      <c r="L103" s="24">
        <v>1</v>
      </c>
      <c r="M103" s="24">
        <f t="shared" si="9"/>
        <v>578.29000000000019</v>
      </c>
      <c r="N103" s="25">
        <f t="shared" si="12"/>
        <v>46527.785056159388</v>
      </c>
      <c r="O103" s="25">
        <f t="shared" si="10"/>
        <v>46527.785056159388</v>
      </c>
      <c r="P103" s="25">
        <f t="shared" si="13"/>
        <v>46527.785056159388</v>
      </c>
      <c r="Q103" s="25"/>
    </row>
    <row r="104" spans="1:17" ht="14.25" customHeight="1" x14ac:dyDescent="0.25">
      <c r="A104" s="29" t="str">
        <f t="shared" si="17"/>
        <v/>
      </c>
      <c r="B104" s="3">
        <f t="shared" si="14"/>
        <v>581.69000000000017</v>
      </c>
      <c r="C104" s="67">
        <v>3.4</v>
      </c>
      <c r="D104" s="31"/>
      <c r="E104" s="38" t="s">
        <v>154</v>
      </c>
      <c r="F104" s="38" t="s">
        <v>276</v>
      </c>
      <c r="G104" s="32"/>
      <c r="H104" s="33"/>
      <c r="I104" s="34">
        <f t="shared" si="16"/>
        <v>46527.792139492718</v>
      </c>
      <c r="J104" s="35" t="str">
        <f t="shared" si="15"/>
        <v/>
      </c>
      <c r="K104" s="24">
        <f t="shared" si="11"/>
        <v>20</v>
      </c>
      <c r="L104" s="24"/>
      <c r="M104" s="24">
        <f t="shared" si="9"/>
        <v>581.69000000000017</v>
      </c>
      <c r="N104" s="25">
        <f t="shared" si="12"/>
        <v>46527.792139492718</v>
      </c>
      <c r="O104" s="25">
        <f t="shared" si="10"/>
        <v>46527.792139492718</v>
      </c>
      <c r="P104" s="25">
        <f t="shared" si="13"/>
        <v>46527.792139492718</v>
      </c>
      <c r="Q104" s="25"/>
    </row>
    <row r="105" spans="1:17" ht="14.25" customHeight="1" x14ac:dyDescent="0.25">
      <c r="A105" s="29" t="str">
        <f t="shared" si="17"/>
        <v/>
      </c>
      <c r="B105" s="3">
        <f t="shared" si="14"/>
        <v>591.71000000000015</v>
      </c>
      <c r="C105" s="67">
        <v>10.02</v>
      </c>
      <c r="D105" s="31" t="s">
        <v>19</v>
      </c>
      <c r="E105" t="s">
        <v>161</v>
      </c>
      <c r="F105" s="38" t="s">
        <v>277</v>
      </c>
      <c r="G105" s="32">
        <v>0.35416666666666669</v>
      </c>
      <c r="H105" s="33"/>
      <c r="I105" s="34">
        <f t="shared" si="16"/>
        <v>46527.81301449272</v>
      </c>
      <c r="J105" s="35">
        <f t="shared" si="15"/>
        <v>46528.167181159384</v>
      </c>
      <c r="K105" s="24">
        <f t="shared" si="11"/>
        <v>20</v>
      </c>
      <c r="L105" s="24">
        <v>1</v>
      </c>
      <c r="M105" s="24">
        <f t="shared" si="9"/>
        <v>591.71000000000015</v>
      </c>
      <c r="N105" s="25">
        <f t="shared" si="12"/>
        <v>46527.81301449272</v>
      </c>
      <c r="O105" s="25">
        <f t="shared" si="10"/>
        <v>46528.167181159384</v>
      </c>
      <c r="P105" s="25">
        <f t="shared" si="13"/>
        <v>46527.81301449272</v>
      </c>
      <c r="Q105" s="25"/>
    </row>
    <row r="106" spans="1:17" ht="14.25" customHeight="1" x14ac:dyDescent="0.25">
      <c r="A106" s="29">
        <f t="shared" si="17"/>
        <v>46528.185201992717</v>
      </c>
      <c r="B106" s="3">
        <f t="shared" si="14"/>
        <v>600.36000000000013</v>
      </c>
      <c r="C106" s="67">
        <v>8.65</v>
      </c>
      <c r="D106" s="31"/>
      <c r="E106" t="s">
        <v>157</v>
      </c>
      <c r="F106" s="38" t="s">
        <v>277</v>
      </c>
      <c r="G106" s="32"/>
      <c r="H106" s="33"/>
      <c r="I106" s="34">
        <f t="shared" si="16"/>
        <v>46528.185201992717</v>
      </c>
      <c r="J106" s="35" t="str">
        <f t="shared" si="15"/>
        <v/>
      </c>
      <c r="K106" s="24">
        <f t="shared" si="11"/>
        <v>20</v>
      </c>
      <c r="L106" s="24"/>
      <c r="M106" s="24">
        <f t="shared" si="9"/>
        <v>600.36000000000013</v>
      </c>
      <c r="N106" s="25">
        <f t="shared" si="12"/>
        <v>46528.185201992717</v>
      </c>
      <c r="O106" s="25">
        <f t="shared" si="10"/>
        <v>46528.185201992717</v>
      </c>
      <c r="P106" s="25">
        <f t="shared" si="13"/>
        <v>46528.185201992717</v>
      </c>
      <c r="Q106" s="25"/>
    </row>
    <row r="107" spans="1:17" ht="14.25" customHeight="1" x14ac:dyDescent="0.25">
      <c r="A107" s="29" t="str">
        <f t="shared" si="17"/>
        <v/>
      </c>
      <c r="B107" s="3">
        <f t="shared" si="14"/>
        <v>608.22000000000014</v>
      </c>
      <c r="C107" s="67">
        <v>7.86</v>
      </c>
      <c r="D107" s="31"/>
      <c r="E107" t="s">
        <v>162</v>
      </c>
      <c r="F107" s="38" t="s">
        <v>277</v>
      </c>
      <c r="G107" s="32"/>
      <c r="H107" s="33"/>
      <c r="I107" s="34">
        <f t="shared" si="16"/>
        <v>46528.201576992717</v>
      </c>
      <c r="J107" s="35" t="str">
        <f t="shared" si="15"/>
        <v/>
      </c>
      <c r="K107" s="24">
        <f t="shared" si="11"/>
        <v>20</v>
      </c>
      <c r="L107" s="24">
        <v>1</v>
      </c>
      <c r="M107" s="24">
        <f t="shared" si="9"/>
        <v>608.22000000000014</v>
      </c>
      <c r="N107" s="25">
        <f t="shared" si="12"/>
        <v>46528.201576992717</v>
      </c>
      <c r="O107" s="25">
        <f t="shared" si="10"/>
        <v>46528.201576992717</v>
      </c>
      <c r="P107" s="25">
        <f t="shared" si="13"/>
        <v>46528.201576992717</v>
      </c>
      <c r="Q107" s="25"/>
    </row>
    <row r="108" spans="1:17" ht="14.25" customHeight="1" x14ac:dyDescent="0.25">
      <c r="A108" s="29" t="str">
        <f t="shared" si="17"/>
        <v/>
      </c>
      <c r="B108" s="3">
        <f t="shared" si="14"/>
        <v>619.34000000000015</v>
      </c>
      <c r="C108" s="67">
        <v>11.12</v>
      </c>
      <c r="D108" s="31"/>
      <c r="E108" t="s">
        <v>66</v>
      </c>
      <c r="F108" s="38" t="s">
        <v>278</v>
      </c>
      <c r="G108" s="32"/>
      <c r="H108" s="33"/>
      <c r="I108" s="34">
        <f t="shared" si="16"/>
        <v>46528.224743659383</v>
      </c>
      <c r="J108" s="35" t="str">
        <f t="shared" si="15"/>
        <v/>
      </c>
      <c r="K108" s="24">
        <f t="shared" si="11"/>
        <v>20</v>
      </c>
      <c r="L108" s="24"/>
      <c r="M108" s="24">
        <f t="shared" si="9"/>
        <v>619.34000000000015</v>
      </c>
      <c r="N108" s="25">
        <f t="shared" si="12"/>
        <v>46528.224743659383</v>
      </c>
      <c r="O108" s="25">
        <f t="shared" si="10"/>
        <v>46528.224743659383</v>
      </c>
      <c r="P108" s="25">
        <f t="shared" si="13"/>
        <v>46528.224743659383</v>
      </c>
      <c r="Q108" s="25"/>
    </row>
    <row r="109" spans="1:17" ht="14.25" customHeight="1" x14ac:dyDescent="0.25">
      <c r="A109" s="29" t="str">
        <f t="shared" si="17"/>
        <v/>
      </c>
      <c r="B109" s="3">
        <f t="shared" si="14"/>
        <v>623.13000000000011</v>
      </c>
      <c r="C109" s="67">
        <v>3.79</v>
      </c>
      <c r="D109" s="31"/>
      <c r="E109" t="s">
        <v>67</v>
      </c>
      <c r="F109" s="38" t="s">
        <v>280</v>
      </c>
      <c r="G109" s="32"/>
      <c r="H109" s="33"/>
      <c r="I109" s="34">
        <f t="shared" si="16"/>
        <v>46528.232639492715</v>
      </c>
      <c r="J109" s="35" t="str">
        <f t="shared" si="15"/>
        <v/>
      </c>
      <c r="K109" s="24">
        <f t="shared" si="11"/>
        <v>20</v>
      </c>
      <c r="L109" s="24">
        <v>1</v>
      </c>
      <c r="M109" s="24">
        <f t="shared" si="9"/>
        <v>623.13000000000011</v>
      </c>
      <c r="N109" s="25">
        <f t="shared" si="12"/>
        <v>46528.232639492715</v>
      </c>
      <c r="O109" s="25">
        <f t="shared" si="10"/>
        <v>46528.232639492715</v>
      </c>
      <c r="P109" s="25">
        <f t="shared" si="13"/>
        <v>46528.232639492715</v>
      </c>
      <c r="Q109" s="25"/>
    </row>
    <row r="110" spans="1:17" ht="14.25" customHeight="1" x14ac:dyDescent="0.25">
      <c r="A110" s="29" t="str">
        <f t="shared" si="17"/>
        <v/>
      </c>
      <c r="B110" s="3">
        <f t="shared" si="14"/>
        <v>626.5200000000001</v>
      </c>
      <c r="C110" s="67">
        <v>3.39</v>
      </c>
      <c r="D110" s="31"/>
      <c r="E110" t="s">
        <v>159</v>
      </c>
      <c r="F110" s="38" t="s">
        <v>279</v>
      </c>
      <c r="G110" s="32"/>
      <c r="H110" s="33"/>
      <c r="I110" s="34">
        <f t="shared" si="16"/>
        <v>46528.239701992716</v>
      </c>
      <c r="J110" s="35" t="str">
        <f t="shared" si="15"/>
        <v/>
      </c>
      <c r="K110" s="24">
        <f t="shared" si="11"/>
        <v>20</v>
      </c>
      <c r="L110" s="24"/>
      <c r="M110" s="24">
        <f t="shared" si="9"/>
        <v>626.5200000000001</v>
      </c>
      <c r="N110" s="25">
        <f t="shared" si="12"/>
        <v>46528.239701992716</v>
      </c>
      <c r="O110" s="25">
        <f t="shared" si="10"/>
        <v>46528.239701992716</v>
      </c>
      <c r="P110" s="25">
        <f t="shared" si="13"/>
        <v>46528.239701992716</v>
      </c>
      <c r="Q110" s="25"/>
    </row>
    <row r="111" spans="1:17" ht="14.25" customHeight="1" x14ac:dyDescent="0.25">
      <c r="A111" s="29" t="str">
        <f t="shared" si="17"/>
        <v/>
      </c>
      <c r="B111" s="3">
        <f t="shared" si="14"/>
        <v>635.91000000000008</v>
      </c>
      <c r="C111" s="67">
        <v>9.39</v>
      </c>
      <c r="D111" s="31"/>
      <c r="E111" s="38" t="s">
        <v>160</v>
      </c>
      <c r="F111" s="38" t="s">
        <v>279</v>
      </c>
      <c r="G111" s="32"/>
      <c r="H111" s="33"/>
      <c r="I111" s="34">
        <f t="shared" si="16"/>
        <v>46528.259264492714</v>
      </c>
      <c r="J111" s="35" t="str">
        <f t="shared" si="15"/>
        <v/>
      </c>
      <c r="K111" s="24">
        <f t="shared" si="11"/>
        <v>20</v>
      </c>
      <c r="L111" s="24">
        <v>1</v>
      </c>
      <c r="M111" s="24">
        <f t="shared" si="9"/>
        <v>635.91000000000008</v>
      </c>
      <c r="N111" s="25">
        <f t="shared" si="12"/>
        <v>46528.259264492714</v>
      </c>
      <c r="O111" s="25">
        <f t="shared" si="10"/>
        <v>46528.259264492714</v>
      </c>
      <c r="P111" s="25">
        <f t="shared" si="13"/>
        <v>46528.259264492714</v>
      </c>
      <c r="Q111" s="25"/>
    </row>
    <row r="112" spans="1:17" ht="14.25" customHeight="1" x14ac:dyDescent="0.25">
      <c r="A112" s="29" t="str">
        <f t="shared" si="17"/>
        <v/>
      </c>
      <c r="B112" s="3">
        <f t="shared" si="14"/>
        <v>641.55000000000007</v>
      </c>
      <c r="C112" s="67">
        <v>5.64</v>
      </c>
      <c r="D112" s="31"/>
      <c r="E112" s="38" t="s">
        <v>156</v>
      </c>
      <c r="F112" s="38" t="s">
        <v>281</v>
      </c>
      <c r="G112" s="32"/>
      <c r="H112" s="33"/>
      <c r="I112" s="34">
        <f t="shared" si="16"/>
        <v>46528.271014492711</v>
      </c>
      <c r="J112" s="35" t="str">
        <f t="shared" si="15"/>
        <v/>
      </c>
      <c r="K112" s="24">
        <f t="shared" si="11"/>
        <v>20</v>
      </c>
      <c r="L112" s="24"/>
      <c r="M112" s="24">
        <f t="shared" si="9"/>
        <v>641.55000000000007</v>
      </c>
      <c r="N112" s="25">
        <f t="shared" si="12"/>
        <v>46528.271014492711</v>
      </c>
      <c r="O112" s="25">
        <f t="shared" si="10"/>
        <v>46528.271014492711</v>
      </c>
      <c r="P112" s="25">
        <f t="shared" si="13"/>
        <v>46528.271014492711</v>
      </c>
      <c r="Q112" s="25"/>
    </row>
    <row r="113" spans="1:17" ht="14.25" customHeight="1" x14ac:dyDescent="0.25">
      <c r="A113" s="29" t="str">
        <f t="shared" si="17"/>
        <v/>
      </c>
      <c r="B113" s="3">
        <f t="shared" si="14"/>
        <v>665.7600000000001</v>
      </c>
      <c r="C113" s="67">
        <v>24.21</v>
      </c>
      <c r="D113" s="31"/>
      <c r="E113" s="38" t="s">
        <v>158</v>
      </c>
      <c r="F113" s="38" t="s">
        <v>282</v>
      </c>
      <c r="G113" s="32"/>
      <c r="H113" s="33"/>
      <c r="I113" s="34">
        <f t="shared" si="16"/>
        <v>46528.321451992713</v>
      </c>
      <c r="J113" s="35" t="str">
        <f t="shared" si="15"/>
        <v/>
      </c>
      <c r="K113" s="24">
        <f t="shared" si="11"/>
        <v>20</v>
      </c>
      <c r="L113" s="24">
        <v>1</v>
      </c>
      <c r="M113" s="24">
        <f t="shared" ref="M113:M174" si="18">IF($G112&gt;0.5,$C113,$C113+$M112)</f>
        <v>665.7600000000001</v>
      </c>
      <c r="N113" s="25">
        <f t="shared" si="12"/>
        <v>46528.321451992713</v>
      </c>
      <c r="O113" s="25">
        <f t="shared" si="10"/>
        <v>46528.321451992713</v>
      </c>
      <c r="P113" s="25">
        <f t="shared" si="13"/>
        <v>46528.321451992713</v>
      </c>
      <c r="Q113" s="25"/>
    </row>
    <row r="114" spans="1:17" ht="14.25" customHeight="1" x14ac:dyDescent="0.25">
      <c r="A114" s="29" t="str">
        <f t="shared" si="17"/>
        <v/>
      </c>
      <c r="B114" s="3">
        <f t="shared" si="14"/>
        <v>673.45000000000016</v>
      </c>
      <c r="C114" s="67">
        <v>7.69</v>
      </c>
      <c r="D114" s="31"/>
      <c r="E114" s="38" t="s">
        <v>163</v>
      </c>
      <c r="F114" s="38" t="s">
        <v>282</v>
      </c>
      <c r="G114" s="32"/>
      <c r="H114" s="33"/>
      <c r="I114" s="34">
        <f t="shared" si="16"/>
        <v>46528.337472826046</v>
      </c>
      <c r="J114" s="35" t="str">
        <f t="shared" si="15"/>
        <v/>
      </c>
      <c r="K114" s="24">
        <f t="shared" si="11"/>
        <v>20</v>
      </c>
      <c r="L114" s="24"/>
      <c r="M114" s="24">
        <f t="shared" si="18"/>
        <v>673.45000000000016</v>
      </c>
      <c r="N114" s="25">
        <f t="shared" si="12"/>
        <v>46528.337472826046</v>
      </c>
      <c r="O114" s="25">
        <f t="shared" ref="O114:O174" si="19">$N114+$G114</f>
        <v>46528.337472826046</v>
      </c>
      <c r="P114" s="25">
        <f t="shared" si="13"/>
        <v>46528.337472826046</v>
      </c>
      <c r="Q114" s="25"/>
    </row>
    <row r="115" spans="1:17" ht="14.25" customHeight="1" x14ac:dyDescent="0.25">
      <c r="A115" s="29" t="str">
        <f t="shared" si="17"/>
        <v/>
      </c>
      <c r="B115" s="3">
        <f t="shared" si="14"/>
        <v>675.92000000000019</v>
      </c>
      <c r="C115" s="67">
        <v>2.4700000000000002</v>
      </c>
      <c r="D115" s="31"/>
      <c r="E115" t="s">
        <v>166</v>
      </c>
      <c r="F115" s="38" t="s">
        <v>283</v>
      </c>
      <c r="G115" s="32"/>
      <c r="H115" s="33"/>
      <c r="I115" s="34">
        <f t="shared" si="16"/>
        <v>46528.342618659379</v>
      </c>
      <c r="J115" s="35" t="str">
        <f t="shared" si="15"/>
        <v/>
      </c>
      <c r="K115" s="24">
        <f t="shared" ref="K115:K174" si="20">IF($H115="",$K114,$H115)</f>
        <v>20</v>
      </c>
      <c r="L115" s="24">
        <v>1</v>
      </c>
      <c r="M115" s="24">
        <f t="shared" si="18"/>
        <v>675.92000000000019</v>
      </c>
      <c r="N115" s="25">
        <f t="shared" ref="N115:N174" si="21">$O114+$C115/$K115/24</f>
        <v>46528.342618659379</v>
      </c>
      <c r="O115" s="25">
        <f t="shared" si="19"/>
        <v>46528.342618659379</v>
      </c>
      <c r="P115" s="25">
        <f t="shared" ref="P115:P174" si="22">IF($C115="",$P114,$N115)</f>
        <v>46528.342618659379</v>
      </c>
      <c r="Q115" s="25"/>
    </row>
    <row r="116" spans="1:17" ht="14.25" customHeight="1" x14ac:dyDescent="0.25">
      <c r="A116" s="29" t="str">
        <f t="shared" si="17"/>
        <v/>
      </c>
      <c r="B116" s="3">
        <f t="shared" si="14"/>
        <v>678.7800000000002</v>
      </c>
      <c r="C116" s="67">
        <v>2.86</v>
      </c>
      <c r="D116" s="31"/>
      <c r="E116" t="s">
        <v>168</v>
      </c>
      <c r="F116" s="38" t="s">
        <v>283</v>
      </c>
      <c r="G116" s="32"/>
      <c r="H116" s="33"/>
      <c r="I116" s="34">
        <f t="shared" si="16"/>
        <v>46528.348576992714</v>
      </c>
      <c r="J116" s="35" t="str">
        <f t="shared" si="15"/>
        <v/>
      </c>
      <c r="K116" s="24">
        <f t="shared" si="20"/>
        <v>20</v>
      </c>
      <c r="L116" s="24"/>
      <c r="M116" s="24">
        <f t="shared" si="18"/>
        <v>678.7800000000002</v>
      </c>
      <c r="N116" s="25">
        <f t="shared" si="21"/>
        <v>46528.348576992714</v>
      </c>
      <c r="O116" s="25">
        <f t="shared" si="19"/>
        <v>46528.348576992714</v>
      </c>
      <c r="P116" s="25">
        <f t="shared" si="22"/>
        <v>46528.348576992714</v>
      </c>
      <c r="Q116" s="25"/>
    </row>
    <row r="117" spans="1:17" ht="14.25" customHeight="1" x14ac:dyDescent="0.25">
      <c r="A117" s="29" t="str">
        <f t="shared" si="17"/>
        <v/>
      </c>
      <c r="B117" s="3">
        <f t="shared" si="14"/>
        <v>681.71000000000015</v>
      </c>
      <c r="C117" s="67">
        <v>2.93</v>
      </c>
      <c r="D117" s="31"/>
      <c r="E117" t="s">
        <v>172</v>
      </c>
      <c r="F117" s="38" t="s">
        <v>284</v>
      </c>
      <c r="G117" s="32"/>
      <c r="H117" s="33"/>
      <c r="I117" s="34">
        <f t="shared" si="16"/>
        <v>46528.354681159377</v>
      </c>
      <c r="J117" s="35" t="str">
        <f t="shared" si="15"/>
        <v/>
      </c>
      <c r="K117" s="24">
        <f t="shared" si="20"/>
        <v>20</v>
      </c>
      <c r="L117" s="24">
        <v>1</v>
      </c>
      <c r="M117" s="24">
        <f t="shared" si="18"/>
        <v>681.71000000000015</v>
      </c>
      <c r="N117" s="25">
        <f t="shared" si="21"/>
        <v>46528.354681159377</v>
      </c>
      <c r="O117" s="25">
        <f t="shared" si="19"/>
        <v>46528.354681159377</v>
      </c>
      <c r="P117" s="25">
        <f t="shared" si="22"/>
        <v>46528.354681159377</v>
      </c>
      <c r="Q117" s="25"/>
    </row>
    <row r="118" spans="1:17" ht="14.25" customHeight="1" x14ac:dyDescent="0.25">
      <c r="A118" s="29" t="str">
        <f t="shared" si="17"/>
        <v/>
      </c>
      <c r="B118" s="3">
        <f t="shared" si="14"/>
        <v>683.71000000000015</v>
      </c>
      <c r="C118" s="67">
        <v>2</v>
      </c>
      <c r="D118" s="31"/>
      <c r="E118" t="s">
        <v>169</v>
      </c>
      <c r="F118" s="38" t="s">
        <v>285</v>
      </c>
      <c r="G118" s="32"/>
      <c r="H118" s="33"/>
      <c r="I118" s="34">
        <f t="shared" si="16"/>
        <v>46528.358847826043</v>
      </c>
      <c r="J118" s="35" t="str">
        <f t="shared" si="15"/>
        <v/>
      </c>
      <c r="K118" s="24">
        <f t="shared" si="20"/>
        <v>20</v>
      </c>
      <c r="L118" s="24"/>
      <c r="M118" s="24">
        <f t="shared" si="18"/>
        <v>683.71000000000015</v>
      </c>
      <c r="N118" s="25">
        <f t="shared" si="21"/>
        <v>46528.358847826043</v>
      </c>
      <c r="O118" s="25">
        <f t="shared" si="19"/>
        <v>46528.358847826043</v>
      </c>
      <c r="P118" s="25">
        <f t="shared" si="22"/>
        <v>46528.358847826043</v>
      </c>
      <c r="Q118" s="25"/>
    </row>
    <row r="119" spans="1:17" ht="14.25" customHeight="1" x14ac:dyDescent="0.25">
      <c r="A119" s="29" t="str">
        <f t="shared" si="17"/>
        <v/>
      </c>
      <c r="B119" s="3">
        <f t="shared" si="14"/>
        <v>690.80000000000018</v>
      </c>
      <c r="C119" s="67">
        <v>7.09</v>
      </c>
      <c r="D119" s="31"/>
      <c r="E119" t="s">
        <v>167</v>
      </c>
      <c r="F119" s="38" t="s">
        <v>286</v>
      </c>
      <c r="G119" s="32"/>
      <c r="H119" s="33"/>
      <c r="I119" s="34">
        <f t="shared" si="16"/>
        <v>46528.373618659374</v>
      </c>
      <c r="J119" s="35" t="str">
        <f t="shared" si="15"/>
        <v/>
      </c>
      <c r="K119" s="24">
        <f t="shared" si="20"/>
        <v>20</v>
      </c>
      <c r="L119" s="24">
        <v>1</v>
      </c>
      <c r="M119" s="24">
        <f t="shared" si="18"/>
        <v>690.80000000000018</v>
      </c>
      <c r="N119" s="25">
        <f t="shared" si="21"/>
        <v>46528.373618659374</v>
      </c>
      <c r="O119" s="25">
        <f t="shared" si="19"/>
        <v>46528.373618659374</v>
      </c>
      <c r="P119" s="25">
        <f t="shared" si="22"/>
        <v>46528.373618659374</v>
      </c>
      <c r="Q119" s="25"/>
    </row>
    <row r="120" spans="1:17" ht="14.25" customHeight="1" x14ac:dyDescent="0.25">
      <c r="A120" s="29" t="str">
        <f t="shared" si="17"/>
        <v/>
      </c>
      <c r="B120" s="3">
        <f t="shared" si="14"/>
        <v>698.10000000000014</v>
      </c>
      <c r="C120" s="67">
        <v>7.3</v>
      </c>
      <c r="D120" s="31"/>
      <c r="E120" t="s">
        <v>165</v>
      </c>
      <c r="F120" s="38" t="s">
        <v>287</v>
      </c>
      <c r="G120" s="32"/>
      <c r="H120" s="33"/>
      <c r="I120" s="34">
        <f t="shared" si="16"/>
        <v>46528.388826992705</v>
      </c>
      <c r="J120" s="35" t="str">
        <f t="shared" si="15"/>
        <v/>
      </c>
      <c r="K120" s="24">
        <f t="shared" si="20"/>
        <v>20</v>
      </c>
      <c r="L120" s="24"/>
      <c r="M120" s="24">
        <f t="shared" si="18"/>
        <v>698.10000000000014</v>
      </c>
      <c r="N120" s="25">
        <f t="shared" si="21"/>
        <v>46528.388826992705</v>
      </c>
      <c r="O120" s="25">
        <f t="shared" si="19"/>
        <v>46528.388826992705</v>
      </c>
      <c r="P120" s="25">
        <f t="shared" si="22"/>
        <v>46528.388826992705</v>
      </c>
      <c r="Q120" s="25"/>
    </row>
    <row r="121" spans="1:17" ht="14.25" customHeight="1" x14ac:dyDescent="0.25">
      <c r="A121" s="29" t="str">
        <f t="shared" si="17"/>
        <v/>
      </c>
      <c r="B121" s="3">
        <f t="shared" si="14"/>
        <v>705.23000000000013</v>
      </c>
      <c r="C121" s="67">
        <v>7.13</v>
      </c>
      <c r="D121" s="31"/>
      <c r="E121" t="s">
        <v>164</v>
      </c>
      <c r="F121" s="38" t="s">
        <v>288</v>
      </c>
      <c r="G121" s="32"/>
      <c r="H121" s="33"/>
      <c r="I121" s="34">
        <f t="shared" si="16"/>
        <v>46528.403681159369</v>
      </c>
      <c r="J121" s="35" t="str">
        <f t="shared" si="15"/>
        <v/>
      </c>
      <c r="K121" s="24">
        <f t="shared" si="20"/>
        <v>20</v>
      </c>
      <c r="L121" s="24">
        <v>1</v>
      </c>
      <c r="M121" s="24">
        <f t="shared" si="18"/>
        <v>705.23000000000013</v>
      </c>
      <c r="N121" s="25">
        <f t="shared" si="21"/>
        <v>46528.403681159369</v>
      </c>
      <c r="O121" s="25">
        <f t="shared" si="19"/>
        <v>46528.403681159369</v>
      </c>
      <c r="P121" s="25">
        <f t="shared" si="22"/>
        <v>46528.403681159369</v>
      </c>
      <c r="Q121" s="25"/>
    </row>
    <row r="122" spans="1:17" ht="14.25" customHeight="1" x14ac:dyDescent="0.25">
      <c r="A122" s="29" t="str">
        <f t="shared" si="17"/>
        <v/>
      </c>
      <c r="B122" s="3">
        <f t="shared" si="14"/>
        <v>710.85000000000014</v>
      </c>
      <c r="C122" s="67">
        <v>5.62</v>
      </c>
      <c r="D122" s="31"/>
      <c r="E122" t="s">
        <v>170</v>
      </c>
      <c r="F122" s="38" t="s">
        <v>289</v>
      </c>
      <c r="G122" s="32"/>
      <c r="H122" s="33"/>
      <c r="I122" s="34">
        <f t="shared" si="16"/>
        <v>46528.4153894927</v>
      </c>
      <c r="J122" s="35" t="str">
        <f t="shared" si="15"/>
        <v/>
      </c>
      <c r="K122" s="24">
        <f t="shared" si="20"/>
        <v>20</v>
      </c>
      <c r="L122" s="24"/>
      <c r="M122" s="24">
        <f t="shared" si="18"/>
        <v>710.85000000000014</v>
      </c>
      <c r="N122" s="25">
        <f t="shared" si="21"/>
        <v>46528.4153894927</v>
      </c>
      <c r="O122" s="25">
        <f t="shared" si="19"/>
        <v>46528.4153894927</v>
      </c>
      <c r="P122" s="25">
        <f t="shared" si="22"/>
        <v>46528.4153894927</v>
      </c>
      <c r="Q122" s="25"/>
    </row>
    <row r="123" spans="1:17" ht="14.25" customHeight="1" x14ac:dyDescent="0.25">
      <c r="A123" s="29" t="str">
        <f t="shared" si="17"/>
        <v/>
      </c>
      <c r="B123" s="3">
        <f t="shared" si="14"/>
        <v>719.58000000000015</v>
      </c>
      <c r="C123" s="67">
        <v>8.73</v>
      </c>
      <c r="D123" s="31" t="s">
        <v>19</v>
      </c>
      <c r="E123" s="38" t="s">
        <v>171</v>
      </c>
      <c r="F123" s="38" t="s">
        <v>290</v>
      </c>
      <c r="G123" s="32">
        <v>1.3888888888888888E-2</v>
      </c>
      <c r="H123" s="33"/>
      <c r="I123" s="34">
        <f t="shared" si="16"/>
        <v>46528.433576992698</v>
      </c>
      <c r="J123" s="35">
        <f t="shared" si="15"/>
        <v>46528.447465881589</v>
      </c>
      <c r="K123" s="24">
        <f t="shared" si="20"/>
        <v>20</v>
      </c>
      <c r="L123" s="24">
        <v>1</v>
      </c>
      <c r="M123" s="24">
        <f t="shared" si="18"/>
        <v>719.58000000000015</v>
      </c>
      <c r="N123" s="25">
        <f t="shared" si="21"/>
        <v>46528.433576992698</v>
      </c>
      <c r="O123" s="25">
        <f t="shared" si="19"/>
        <v>46528.447465881589</v>
      </c>
      <c r="P123" s="25">
        <f t="shared" si="22"/>
        <v>46528.433576992698</v>
      </c>
      <c r="Q123" s="25"/>
    </row>
    <row r="124" spans="1:17" ht="14.25" customHeight="1" x14ac:dyDescent="0.25">
      <c r="A124" s="29" t="str">
        <f t="shared" si="17"/>
        <v/>
      </c>
      <c r="B124" s="3">
        <f t="shared" si="14"/>
        <v>726.07000000000016</v>
      </c>
      <c r="C124" s="67">
        <v>6.49</v>
      </c>
      <c r="D124" s="31"/>
      <c r="E124" s="1" t="s">
        <v>177</v>
      </c>
      <c r="F124" s="38" t="s">
        <v>291</v>
      </c>
      <c r="G124" s="32"/>
      <c r="H124" s="33"/>
      <c r="I124" s="34">
        <f t="shared" si="16"/>
        <v>46528.460986714919</v>
      </c>
      <c r="J124" s="35" t="str">
        <f t="shared" si="15"/>
        <v/>
      </c>
      <c r="K124" s="24">
        <f t="shared" si="20"/>
        <v>20</v>
      </c>
      <c r="L124" s="24"/>
      <c r="M124" s="24">
        <f t="shared" si="18"/>
        <v>726.07000000000016</v>
      </c>
      <c r="N124" s="25">
        <f t="shared" si="21"/>
        <v>46528.460986714919</v>
      </c>
      <c r="O124" s="25">
        <f t="shared" si="19"/>
        <v>46528.460986714919</v>
      </c>
      <c r="P124" s="25">
        <f t="shared" si="22"/>
        <v>46528.460986714919</v>
      </c>
      <c r="Q124" s="25"/>
    </row>
    <row r="125" spans="1:17" ht="14.25" customHeight="1" x14ac:dyDescent="0.25">
      <c r="A125" s="29" t="str">
        <f t="shared" si="17"/>
        <v/>
      </c>
      <c r="B125" s="3">
        <f t="shared" si="14"/>
        <v>738.83000000000015</v>
      </c>
      <c r="C125" s="67">
        <v>12.76</v>
      </c>
      <c r="D125" s="31"/>
      <c r="E125" s="38" t="s">
        <v>176</v>
      </c>
      <c r="F125" s="38" t="s">
        <v>292</v>
      </c>
      <c r="G125" s="32"/>
      <c r="H125" s="33"/>
      <c r="I125" s="34">
        <f t="shared" si="16"/>
        <v>46528.487570048252</v>
      </c>
      <c r="J125" s="35" t="str">
        <f t="shared" si="15"/>
        <v/>
      </c>
      <c r="K125" s="24">
        <f t="shared" si="20"/>
        <v>20</v>
      </c>
      <c r="L125" s="24">
        <v>1</v>
      </c>
      <c r="M125" s="24">
        <f t="shared" si="18"/>
        <v>738.83000000000015</v>
      </c>
      <c r="N125" s="25">
        <f t="shared" si="21"/>
        <v>46528.487570048252</v>
      </c>
      <c r="O125" s="25">
        <f t="shared" si="19"/>
        <v>46528.487570048252</v>
      </c>
      <c r="P125" s="25">
        <f t="shared" si="22"/>
        <v>46528.487570048252</v>
      </c>
      <c r="Q125" s="25"/>
    </row>
    <row r="126" spans="1:17" ht="14.25" customHeight="1" x14ac:dyDescent="0.25">
      <c r="A126" s="29" t="str">
        <f t="shared" si="17"/>
        <v/>
      </c>
      <c r="B126" s="3">
        <f t="shared" si="14"/>
        <v>754.4100000000002</v>
      </c>
      <c r="C126" s="67">
        <v>15.58</v>
      </c>
      <c r="D126" s="31"/>
      <c r="E126" s="38" t="s">
        <v>173</v>
      </c>
      <c r="F126" s="38" t="s">
        <v>255</v>
      </c>
      <c r="G126" s="32"/>
      <c r="H126" s="33"/>
      <c r="I126" s="34">
        <f t="shared" si="16"/>
        <v>46528.520028381587</v>
      </c>
      <c r="J126" s="35" t="str">
        <f t="shared" si="15"/>
        <v/>
      </c>
      <c r="K126" s="24">
        <f t="shared" si="20"/>
        <v>20</v>
      </c>
      <c r="L126" s="24"/>
      <c r="M126" s="24">
        <f t="shared" si="18"/>
        <v>754.4100000000002</v>
      </c>
      <c r="N126" s="25">
        <f t="shared" si="21"/>
        <v>46528.520028381587</v>
      </c>
      <c r="O126" s="25">
        <f t="shared" si="19"/>
        <v>46528.520028381587</v>
      </c>
      <c r="P126" s="25">
        <f t="shared" si="22"/>
        <v>46528.520028381587</v>
      </c>
      <c r="Q126" s="25"/>
    </row>
    <row r="127" spans="1:17" ht="14.25" customHeight="1" x14ac:dyDescent="0.25">
      <c r="A127" s="29" t="str">
        <f t="shared" si="17"/>
        <v/>
      </c>
      <c r="B127" s="3">
        <f t="shared" si="14"/>
        <v>758.52000000000021</v>
      </c>
      <c r="C127" s="67">
        <v>4.1100000000000003</v>
      </c>
      <c r="D127" s="31"/>
      <c r="E127" s="38" t="s">
        <v>175</v>
      </c>
      <c r="F127" s="38" t="s">
        <v>293</v>
      </c>
      <c r="G127" s="32"/>
      <c r="H127" s="33"/>
      <c r="I127" s="34">
        <f t="shared" si="16"/>
        <v>46528.528590881586</v>
      </c>
      <c r="J127" s="35" t="str">
        <f t="shared" si="15"/>
        <v/>
      </c>
      <c r="K127" s="24">
        <f t="shared" si="20"/>
        <v>20</v>
      </c>
      <c r="L127" s="24">
        <v>1</v>
      </c>
      <c r="M127" s="24">
        <f t="shared" si="18"/>
        <v>758.52000000000021</v>
      </c>
      <c r="N127" s="25">
        <f t="shared" si="21"/>
        <v>46528.528590881586</v>
      </c>
      <c r="O127" s="25">
        <f t="shared" si="19"/>
        <v>46528.528590881586</v>
      </c>
      <c r="P127" s="25">
        <f t="shared" si="22"/>
        <v>46528.528590881586</v>
      </c>
      <c r="Q127" s="25"/>
    </row>
    <row r="128" spans="1:17" ht="14.25" customHeight="1" x14ac:dyDescent="0.25">
      <c r="A128" s="29" t="str">
        <f t="shared" si="17"/>
        <v/>
      </c>
      <c r="B128" s="3">
        <f t="shared" si="14"/>
        <v>768.89000000000021</v>
      </c>
      <c r="C128" s="30">
        <v>10.37</v>
      </c>
      <c r="D128" s="31"/>
      <c r="E128" s="1" t="s">
        <v>178</v>
      </c>
      <c r="F128" s="38" t="s">
        <v>294</v>
      </c>
      <c r="G128" s="32"/>
      <c r="H128" s="33"/>
      <c r="I128" s="34">
        <f t="shared" si="16"/>
        <v>46528.55019504825</v>
      </c>
      <c r="J128" s="35" t="str">
        <f t="shared" si="15"/>
        <v/>
      </c>
      <c r="K128" s="24">
        <f t="shared" si="20"/>
        <v>20</v>
      </c>
      <c r="L128" s="24"/>
      <c r="M128" s="24">
        <f t="shared" si="18"/>
        <v>768.89000000000021</v>
      </c>
      <c r="N128" s="25">
        <f t="shared" si="21"/>
        <v>46528.55019504825</v>
      </c>
      <c r="O128" s="25">
        <f t="shared" si="19"/>
        <v>46528.55019504825</v>
      </c>
      <c r="P128" s="25">
        <f t="shared" si="22"/>
        <v>46528.55019504825</v>
      </c>
      <c r="Q128" s="25"/>
    </row>
    <row r="129" spans="1:17" ht="14.25" customHeight="1" x14ac:dyDescent="0.25">
      <c r="A129" s="29" t="str">
        <f t="shared" si="17"/>
        <v/>
      </c>
      <c r="B129" s="3">
        <f t="shared" si="14"/>
        <v>772.9000000000002</v>
      </c>
      <c r="C129" s="30">
        <v>4.01</v>
      </c>
      <c r="D129" s="31"/>
      <c r="E129" s="38" t="s">
        <v>179</v>
      </c>
      <c r="F129" s="38" t="s">
        <v>295</v>
      </c>
      <c r="G129" s="32"/>
      <c r="H129" s="33"/>
      <c r="I129" s="34">
        <f t="shared" si="16"/>
        <v>46528.558549214918</v>
      </c>
      <c r="J129" s="35" t="str">
        <f t="shared" si="15"/>
        <v/>
      </c>
      <c r="K129" s="24">
        <f t="shared" si="20"/>
        <v>20</v>
      </c>
      <c r="L129" s="24">
        <v>1</v>
      </c>
      <c r="M129" s="24">
        <f t="shared" si="18"/>
        <v>772.9000000000002</v>
      </c>
      <c r="N129" s="25">
        <f t="shared" si="21"/>
        <v>46528.558549214918</v>
      </c>
      <c r="O129" s="25">
        <f t="shared" si="19"/>
        <v>46528.558549214918</v>
      </c>
      <c r="P129" s="25">
        <f t="shared" si="22"/>
        <v>46528.558549214918</v>
      </c>
      <c r="Q129" s="25"/>
    </row>
    <row r="130" spans="1:17" ht="14.25" customHeight="1" x14ac:dyDescent="0.25">
      <c r="A130" s="29" t="str">
        <f t="shared" si="17"/>
        <v/>
      </c>
      <c r="B130" s="3">
        <f t="shared" si="14"/>
        <v>789.00000000000023</v>
      </c>
      <c r="C130" s="30">
        <v>16.100000000000001</v>
      </c>
      <c r="D130" s="31"/>
      <c r="E130" s="1" t="s">
        <v>174</v>
      </c>
      <c r="F130" s="38" t="s">
        <v>296</v>
      </c>
      <c r="G130" s="32"/>
      <c r="H130" s="33"/>
      <c r="I130" s="34">
        <f t="shared" si="16"/>
        <v>46528.592090881582</v>
      </c>
      <c r="J130" s="35" t="str">
        <f t="shared" si="15"/>
        <v/>
      </c>
      <c r="K130" s="24">
        <f t="shared" si="20"/>
        <v>20</v>
      </c>
      <c r="L130" s="24"/>
      <c r="M130" s="24">
        <f t="shared" si="18"/>
        <v>789.00000000000023</v>
      </c>
      <c r="N130" s="25">
        <f t="shared" si="21"/>
        <v>46528.592090881582</v>
      </c>
      <c r="O130" s="25">
        <f t="shared" si="19"/>
        <v>46528.592090881582</v>
      </c>
      <c r="P130" s="25">
        <f t="shared" si="22"/>
        <v>46528.592090881582</v>
      </c>
      <c r="Q130" s="25"/>
    </row>
    <row r="131" spans="1:17" ht="14.25" customHeight="1" x14ac:dyDescent="0.25">
      <c r="A131" s="29" t="str">
        <f t="shared" si="17"/>
        <v/>
      </c>
      <c r="B131" s="3">
        <f t="shared" si="14"/>
        <v>794.00000000000023</v>
      </c>
      <c r="C131" s="30">
        <v>5</v>
      </c>
      <c r="D131" s="31"/>
      <c r="E131" s="38" t="s">
        <v>182</v>
      </c>
      <c r="F131" s="1" t="s">
        <v>297</v>
      </c>
      <c r="G131" s="32"/>
      <c r="H131" s="33"/>
      <c r="I131" s="34">
        <f t="shared" si="16"/>
        <v>46528.602507548247</v>
      </c>
      <c r="J131" s="35" t="str">
        <f t="shared" si="15"/>
        <v/>
      </c>
      <c r="K131" s="24">
        <f t="shared" si="20"/>
        <v>20</v>
      </c>
      <c r="L131" s="24">
        <v>1</v>
      </c>
      <c r="M131" s="24">
        <f t="shared" si="18"/>
        <v>794.00000000000023</v>
      </c>
      <c r="N131" s="25">
        <f t="shared" si="21"/>
        <v>46528.602507548247</v>
      </c>
      <c r="O131" s="25">
        <f t="shared" si="19"/>
        <v>46528.602507548247</v>
      </c>
      <c r="P131" s="25">
        <f t="shared" si="22"/>
        <v>46528.602507548247</v>
      </c>
      <c r="Q131" s="25"/>
    </row>
    <row r="132" spans="1:17" ht="14.25" customHeight="1" x14ac:dyDescent="0.25">
      <c r="A132" s="29" t="str">
        <f t="shared" si="17"/>
        <v/>
      </c>
      <c r="B132" s="3">
        <f t="shared" si="14"/>
        <v>795.20000000000027</v>
      </c>
      <c r="C132" s="30">
        <v>1.2</v>
      </c>
      <c r="D132" s="31"/>
      <c r="E132" s="38" t="s">
        <v>181</v>
      </c>
      <c r="F132" s="38" t="s">
        <v>298</v>
      </c>
      <c r="G132" s="32"/>
      <c r="H132" s="33"/>
      <c r="I132" s="34">
        <f t="shared" si="16"/>
        <v>46528.605007548249</v>
      </c>
      <c r="J132" s="35" t="str">
        <f t="shared" si="15"/>
        <v/>
      </c>
      <c r="K132" s="24">
        <f t="shared" si="20"/>
        <v>20</v>
      </c>
      <c r="L132" s="24"/>
      <c r="M132" s="24">
        <f t="shared" si="18"/>
        <v>795.20000000000027</v>
      </c>
      <c r="N132" s="25">
        <f t="shared" si="21"/>
        <v>46528.605007548249</v>
      </c>
      <c r="O132" s="25">
        <f t="shared" si="19"/>
        <v>46528.605007548249</v>
      </c>
      <c r="P132" s="25">
        <f t="shared" si="22"/>
        <v>46528.605007548249</v>
      </c>
      <c r="Q132" s="25"/>
    </row>
    <row r="133" spans="1:17" ht="14.25" customHeight="1" x14ac:dyDescent="0.25">
      <c r="A133" s="29" t="str">
        <f t="shared" si="17"/>
        <v/>
      </c>
      <c r="B133" s="3">
        <f t="shared" si="14"/>
        <v>798.90000000000032</v>
      </c>
      <c r="C133" s="30">
        <v>3.7</v>
      </c>
      <c r="D133" s="31"/>
      <c r="E133" s="38" t="s">
        <v>180</v>
      </c>
      <c r="F133" s="38" t="s">
        <v>299</v>
      </c>
      <c r="G133" s="32"/>
      <c r="H133" s="33"/>
      <c r="I133" s="34">
        <f t="shared" si="16"/>
        <v>46528.61271588158</v>
      </c>
      <c r="J133" s="35" t="str">
        <f t="shared" si="15"/>
        <v/>
      </c>
      <c r="K133" s="24">
        <f t="shared" si="20"/>
        <v>20</v>
      </c>
      <c r="L133" s="24">
        <v>1</v>
      </c>
      <c r="M133" s="24">
        <f t="shared" si="18"/>
        <v>798.90000000000032</v>
      </c>
      <c r="N133" s="25">
        <f t="shared" si="21"/>
        <v>46528.61271588158</v>
      </c>
      <c r="O133" s="25">
        <f t="shared" si="19"/>
        <v>46528.61271588158</v>
      </c>
      <c r="P133" s="25">
        <f t="shared" si="22"/>
        <v>46528.61271588158</v>
      </c>
      <c r="Q133" s="25"/>
    </row>
    <row r="134" spans="1:17" ht="14.25" customHeight="1" x14ac:dyDescent="0.25">
      <c r="A134" s="29" t="str">
        <f t="shared" si="17"/>
        <v/>
      </c>
      <c r="B134" s="3">
        <f t="shared" si="14"/>
        <v>802.14000000000033</v>
      </c>
      <c r="C134" s="30">
        <v>3.24</v>
      </c>
      <c r="D134" s="31"/>
      <c r="E134" s="1" t="s">
        <v>193</v>
      </c>
      <c r="F134" s="38" t="s">
        <v>301</v>
      </c>
      <c r="G134" s="32"/>
      <c r="H134" s="33"/>
      <c r="I134" s="34">
        <f t="shared" si="16"/>
        <v>46528.61946588158</v>
      </c>
      <c r="J134" s="35" t="str">
        <f t="shared" si="15"/>
        <v/>
      </c>
      <c r="K134" s="24">
        <f t="shared" si="20"/>
        <v>20</v>
      </c>
      <c r="L134" s="24"/>
      <c r="M134" s="24">
        <f t="shared" si="18"/>
        <v>802.14000000000033</v>
      </c>
      <c r="N134" s="25">
        <f t="shared" si="21"/>
        <v>46528.61946588158</v>
      </c>
      <c r="O134" s="25">
        <f t="shared" si="19"/>
        <v>46528.61946588158</v>
      </c>
      <c r="P134" s="25">
        <f t="shared" si="22"/>
        <v>46528.61946588158</v>
      </c>
      <c r="Q134" s="25"/>
    </row>
    <row r="135" spans="1:17" ht="14.25" customHeight="1" x14ac:dyDescent="0.25">
      <c r="A135" s="29" t="str">
        <f t="shared" si="17"/>
        <v/>
      </c>
      <c r="B135" s="3">
        <f t="shared" si="14"/>
        <v>810.75000000000034</v>
      </c>
      <c r="C135" s="30">
        <v>8.61</v>
      </c>
      <c r="D135" s="31"/>
      <c r="E135" t="s">
        <v>188</v>
      </c>
      <c r="F135" s="1" t="s">
        <v>300</v>
      </c>
      <c r="G135" s="32"/>
      <c r="H135" s="33"/>
      <c r="I135" s="34">
        <f t="shared" si="16"/>
        <v>46528.637403381581</v>
      </c>
      <c r="J135" s="35" t="str">
        <f t="shared" si="15"/>
        <v/>
      </c>
      <c r="K135" s="24">
        <f t="shared" si="20"/>
        <v>20</v>
      </c>
      <c r="L135" s="24">
        <v>1</v>
      </c>
      <c r="M135" s="24">
        <f t="shared" si="18"/>
        <v>810.75000000000034</v>
      </c>
      <c r="N135" s="25">
        <f t="shared" si="21"/>
        <v>46528.637403381581</v>
      </c>
      <c r="O135" s="25">
        <f t="shared" si="19"/>
        <v>46528.637403381581</v>
      </c>
      <c r="P135" s="25">
        <f t="shared" si="22"/>
        <v>46528.637403381581</v>
      </c>
      <c r="Q135" s="25"/>
    </row>
    <row r="136" spans="1:17" ht="14.25" customHeight="1" x14ac:dyDescent="0.25">
      <c r="A136" s="29" t="str">
        <f t="shared" si="17"/>
        <v/>
      </c>
      <c r="B136" s="3">
        <f t="shared" si="14"/>
        <v>814.93000000000029</v>
      </c>
      <c r="C136" s="30">
        <v>4.18</v>
      </c>
      <c r="D136" s="31"/>
      <c r="E136" t="s">
        <v>183</v>
      </c>
      <c r="F136" s="38" t="s">
        <v>302</v>
      </c>
      <c r="G136" s="32"/>
      <c r="H136" s="33"/>
      <c r="I136" s="34">
        <f t="shared" si="16"/>
        <v>46528.646111714916</v>
      </c>
      <c r="J136" s="35" t="str">
        <f t="shared" si="15"/>
        <v/>
      </c>
      <c r="K136" s="24">
        <f t="shared" si="20"/>
        <v>20</v>
      </c>
      <c r="L136" s="24"/>
      <c r="M136" s="24">
        <f t="shared" si="18"/>
        <v>814.93000000000029</v>
      </c>
      <c r="N136" s="25">
        <f t="shared" si="21"/>
        <v>46528.646111714916</v>
      </c>
      <c r="O136" s="25">
        <f t="shared" si="19"/>
        <v>46528.646111714916</v>
      </c>
      <c r="P136" s="25">
        <f t="shared" si="22"/>
        <v>46528.646111714916</v>
      </c>
      <c r="Q136" s="25"/>
    </row>
    <row r="137" spans="1:17" ht="14.25" customHeight="1" x14ac:dyDescent="0.25">
      <c r="A137" s="29" t="str">
        <f t="shared" si="17"/>
        <v/>
      </c>
      <c r="B137" s="3">
        <f t="shared" si="14"/>
        <v>820.3000000000003</v>
      </c>
      <c r="C137" s="30">
        <v>5.37</v>
      </c>
      <c r="D137" s="31"/>
      <c r="E137" t="s">
        <v>185</v>
      </c>
      <c r="F137" s="1" t="s">
        <v>303</v>
      </c>
      <c r="G137" s="32"/>
      <c r="H137" s="33"/>
      <c r="I137" s="34">
        <f t="shared" si="16"/>
        <v>46528.657299214916</v>
      </c>
      <c r="J137" s="35" t="str">
        <f t="shared" si="15"/>
        <v/>
      </c>
      <c r="K137" s="24">
        <f t="shared" si="20"/>
        <v>20</v>
      </c>
      <c r="L137" s="24">
        <v>1</v>
      </c>
      <c r="M137" s="24">
        <f t="shared" si="18"/>
        <v>820.3000000000003</v>
      </c>
      <c r="N137" s="25">
        <f t="shared" si="21"/>
        <v>46528.657299214916</v>
      </c>
      <c r="O137" s="25">
        <f t="shared" si="19"/>
        <v>46528.657299214916</v>
      </c>
      <c r="P137" s="25">
        <f t="shared" si="22"/>
        <v>46528.657299214916</v>
      </c>
      <c r="Q137" s="25"/>
    </row>
    <row r="138" spans="1:17" ht="14.25" customHeight="1" x14ac:dyDescent="0.25">
      <c r="A138" s="29" t="str">
        <f t="shared" si="17"/>
        <v/>
      </c>
      <c r="B138" s="3">
        <f t="shared" si="14"/>
        <v>826.27000000000032</v>
      </c>
      <c r="C138" s="30">
        <v>5.97</v>
      </c>
      <c r="D138" s="31"/>
      <c r="E138" t="s">
        <v>190</v>
      </c>
      <c r="F138" s="38" t="s">
        <v>304</v>
      </c>
      <c r="G138" s="32"/>
      <c r="H138" s="33"/>
      <c r="I138" s="34">
        <f t="shared" si="16"/>
        <v>46528.669736714917</v>
      </c>
      <c r="J138" s="35" t="str">
        <f t="shared" si="15"/>
        <v/>
      </c>
      <c r="K138" s="24">
        <f t="shared" si="20"/>
        <v>20</v>
      </c>
      <c r="L138" s="24"/>
      <c r="M138" s="24">
        <f t="shared" si="18"/>
        <v>826.27000000000032</v>
      </c>
      <c r="N138" s="25">
        <f t="shared" si="21"/>
        <v>46528.669736714917</v>
      </c>
      <c r="O138" s="25">
        <f t="shared" si="19"/>
        <v>46528.669736714917</v>
      </c>
      <c r="P138" s="25">
        <f t="shared" si="22"/>
        <v>46528.669736714917</v>
      </c>
      <c r="Q138" s="25"/>
    </row>
    <row r="139" spans="1:17" ht="14.25" customHeight="1" x14ac:dyDescent="0.25">
      <c r="A139" s="29" t="str">
        <f t="shared" si="17"/>
        <v/>
      </c>
      <c r="B139" s="3">
        <f t="shared" si="14"/>
        <v>831.08000000000027</v>
      </c>
      <c r="C139" s="30">
        <v>4.8099999999999996</v>
      </c>
      <c r="D139" s="31"/>
      <c r="E139" t="s">
        <v>189</v>
      </c>
      <c r="F139" s="38" t="s">
        <v>305</v>
      </c>
      <c r="G139" s="32"/>
      <c r="H139" s="33"/>
      <c r="I139" s="34">
        <f t="shared" si="16"/>
        <v>46528.679757548249</v>
      </c>
      <c r="J139" s="35" t="str">
        <f t="shared" si="15"/>
        <v/>
      </c>
      <c r="K139" s="24">
        <f t="shared" si="20"/>
        <v>20</v>
      </c>
      <c r="L139" s="24">
        <v>1</v>
      </c>
      <c r="M139" s="24">
        <f t="shared" si="18"/>
        <v>831.08000000000027</v>
      </c>
      <c r="N139" s="25">
        <f t="shared" si="21"/>
        <v>46528.679757548249</v>
      </c>
      <c r="O139" s="25">
        <f t="shared" si="19"/>
        <v>46528.679757548249</v>
      </c>
      <c r="P139" s="25">
        <f t="shared" si="22"/>
        <v>46528.679757548249</v>
      </c>
      <c r="Q139" s="25"/>
    </row>
    <row r="140" spans="1:17" ht="14.25" customHeight="1" x14ac:dyDescent="0.25">
      <c r="A140" s="29" t="str">
        <f t="shared" si="17"/>
        <v/>
      </c>
      <c r="B140" s="3">
        <f t="shared" si="14"/>
        <v>833.3000000000003</v>
      </c>
      <c r="C140" s="30">
        <v>2.2200000000000002</v>
      </c>
      <c r="D140" s="31" t="s">
        <v>19</v>
      </c>
      <c r="E140" t="s">
        <v>192</v>
      </c>
      <c r="F140" s="38" t="s">
        <v>306</v>
      </c>
      <c r="G140" s="32">
        <v>1.3888888888888888E-2</v>
      </c>
      <c r="H140" s="33"/>
      <c r="I140" s="34">
        <f t="shared" si="16"/>
        <v>46528.68438254825</v>
      </c>
      <c r="J140" s="35">
        <f t="shared" si="15"/>
        <v>46528.698271437141</v>
      </c>
      <c r="K140" s="24">
        <f t="shared" si="20"/>
        <v>20</v>
      </c>
      <c r="L140" s="24"/>
      <c r="M140" s="24">
        <f t="shared" si="18"/>
        <v>833.3000000000003</v>
      </c>
      <c r="N140" s="25">
        <f t="shared" si="21"/>
        <v>46528.68438254825</v>
      </c>
      <c r="O140" s="25">
        <f t="shared" si="19"/>
        <v>46528.698271437141</v>
      </c>
      <c r="P140" s="25">
        <f t="shared" si="22"/>
        <v>46528.68438254825</v>
      </c>
      <c r="Q140" s="25"/>
    </row>
    <row r="141" spans="1:17" ht="14.25" customHeight="1" x14ac:dyDescent="0.25">
      <c r="A141" s="29" t="str">
        <f t="shared" si="17"/>
        <v/>
      </c>
      <c r="B141" s="3">
        <f t="shared" si="14"/>
        <v>840.34000000000026</v>
      </c>
      <c r="C141" s="30">
        <v>7.04</v>
      </c>
      <c r="D141" s="31"/>
      <c r="E141" t="s">
        <v>324</v>
      </c>
      <c r="F141" s="1" t="s">
        <v>307</v>
      </c>
      <c r="G141" s="32"/>
      <c r="H141" s="33"/>
      <c r="I141" s="34">
        <f t="shared" si="16"/>
        <v>46528.71293810381</v>
      </c>
      <c r="J141" s="35" t="str">
        <f>IF($G141=0,"",$O141)</f>
        <v/>
      </c>
      <c r="K141" s="24">
        <f t="shared" si="20"/>
        <v>20</v>
      </c>
      <c r="L141" s="24">
        <v>1</v>
      </c>
      <c r="M141" s="24">
        <f t="shared" si="18"/>
        <v>840.34000000000026</v>
      </c>
      <c r="N141" s="25">
        <f t="shared" si="21"/>
        <v>46528.71293810381</v>
      </c>
      <c r="O141" s="25">
        <f>$N141+$G141</f>
        <v>46528.71293810381</v>
      </c>
      <c r="P141" s="25">
        <f t="shared" si="22"/>
        <v>46528.71293810381</v>
      </c>
      <c r="Q141" s="25"/>
    </row>
    <row r="142" spans="1:17" ht="14.25" customHeight="1" x14ac:dyDescent="0.25">
      <c r="A142" s="29" t="str">
        <f t="shared" si="17"/>
        <v/>
      </c>
      <c r="B142" s="3">
        <f t="shared" si="14"/>
        <v>847.26000000000022</v>
      </c>
      <c r="C142" s="30">
        <v>6.92</v>
      </c>
      <c r="D142" s="31"/>
      <c r="E142" s="1" t="s">
        <v>184</v>
      </c>
      <c r="F142" s="38" t="s">
        <v>308</v>
      </c>
      <c r="G142" s="32"/>
      <c r="H142" s="33"/>
      <c r="I142" s="34">
        <f t="shared" si="16"/>
        <v>46528.727354770475</v>
      </c>
      <c r="J142" s="35" t="str">
        <f>IF($G142=0,"",$O142)</f>
        <v/>
      </c>
      <c r="K142" s="24">
        <f t="shared" si="20"/>
        <v>20</v>
      </c>
      <c r="L142" s="24"/>
      <c r="M142" s="24">
        <f>IF($G141&gt;0.5,$C142,$C142+$M141)</f>
        <v>847.26000000000022</v>
      </c>
      <c r="N142" s="25">
        <f t="shared" si="21"/>
        <v>46528.727354770475</v>
      </c>
      <c r="O142" s="25">
        <f>$N142+$G142</f>
        <v>46528.727354770475</v>
      </c>
      <c r="P142" s="25">
        <f t="shared" si="22"/>
        <v>46528.727354770475</v>
      </c>
      <c r="Q142" s="25"/>
    </row>
    <row r="143" spans="1:17" ht="14.25" customHeight="1" x14ac:dyDescent="0.25">
      <c r="A143" s="29" t="str">
        <f t="shared" si="17"/>
        <v/>
      </c>
      <c r="B143" s="3">
        <f t="shared" ref="B143:B174" si="23">IF($C143="","",$M143)</f>
        <v>848.63000000000022</v>
      </c>
      <c r="C143" s="30">
        <v>1.37</v>
      </c>
      <c r="D143" s="31"/>
      <c r="E143" s="38" t="s">
        <v>187</v>
      </c>
      <c r="F143" s="1" t="s">
        <v>309</v>
      </c>
      <c r="G143" s="32"/>
      <c r="H143" s="33"/>
      <c r="I143" s="34">
        <f t="shared" si="16"/>
        <v>46528.730208937144</v>
      </c>
      <c r="J143" s="35" t="str">
        <f t="shared" ref="J143:J173" si="24">IF($G143=0,"",$O143)</f>
        <v/>
      </c>
      <c r="K143" s="24">
        <f t="shared" si="20"/>
        <v>20</v>
      </c>
      <c r="L143" s="24">
        <v>1</v>
      </c>
      <c r="M143" s="24">
        <f>IF($G142&gt;0.5,$C143,$C143+$M142)</f>
        <v>848.63000000000022</v>
      </c>
      <c r="N143" s="25">
        <f t="shared" si="21"/>
        <v>46528.730208937144</v>
      </c>
      <c r="O143" s="25">
        <f t="shared" si="19"/>
        <v>46528.730208937144</v>
      </c>
      <c r="P143" s="25">
        <f t="shared" si="22"/>
        <v>46528.730208937144</v>
      </c>
      <c r="Q143" s="25"/>
    </row>
    <row r="144" spans="1:17" ht="14.25" customHeight="1" x14ac:dyDescent="0.25">
      <c r="A144" s="29" t="str">
        <f t="shared" si="17"/>
        <v/>
      </c>
      <c r="B144" s="3">
        <f t="shared" si="23"/>
        <v>852.1500000000002</v>
      </c>
      <c r="C144" s="30">
        <v>3.52</v>
      </c>
      <c r="D144" s="31"/>
      <c r="E144" s="1" t="s">
        <v>186</v>
      </c>
      <c r="F144" s="38" t="s">
        <v>310</v>
      </c>
      <c r="G144" s="32"/>
      <c r="H144" s="33"/>
      <c r="I144" s="34">
        <f t="shared" ref="I144:I174" si="25">IF($C144="",$P143,$N144)</f>
        <v>46528.737542270479</v>
      </c>
      <c r="J144" s="35" t="str">
        <f t="shared" si="24"/>
        <v/>
      </c>
      <c r="K144" s="24">
        <f t="shared" si="20"/>
        <v>20</v>
      </c>
      <c r="L144" s="24"/>
      <c r="M144" s="24">
        <f t="shared" si="18"/>
        <v>852.1500000000002</v>
      </c>
      <c r="N144" s="25">
        <f t="shared" si="21"/>
        <v>46528.737542270479</v>
      </c>
      <c r="O144" s="25">
        <f t="shared" si="19"/>
        <v>46528.737542270479</v>
      </c>
      <c r="P144" s="25">
        <f t="shared" si="22"/>
        <v>46528.737542270479</v>
      </c>
      <c r="Q144" s="25"/>
    </row>
    <row r="145" spans="1:17" ht="14.25" customHeight="1" x14ac:dyDescent="0.25">
      <c r="A145" s="29" t="str">
        <f t="shared" si="17"/>
        <v/>
      </c>
      <c r="B145" s="3">
        <f t="shared" si="23"/>
        <v>866.42000000000019</v>
      </c>
      <c r="C145" s="30">
        <v>14.27</v>
      </c>
      <c r="D145" s="31"/>
      <c r="E145" s="38" t="s">
        <v>191</v>
      </c>
      <c r="F145" s="1" t="s">
        <v>311</v>
      </c>
      <c r="G145" s="32"/>
      <c r="H145" s="33"/>
      <c r="I145" s="34">
        <f t="shared" si="25"/>
        <v>46528.767271437144</v>
      </c>
      <c r="J145" s="35" t="str">
        <f t="shared" si="24"/>
        <v/>
      </c>
      <c r="K145" s="24">
        <f t="shared" si="20"/>
        <v>20</v>
      </c>
      <c r="L145" s="24">
        <v>1</v>
      </c>
      <c r="M145" s="24">
        <f t="shared" si="18"/>
        <v>866.42000000000019</v>
      </c>
      <c r="N145" s="25">
        <f t="shared" si="21"/>
        <v>46528.767271437144</v>
      </c>
      <c r="O145" s="25">
        <f t="shared" si="19"/>
        <v>46528.767271437144</v>
      </c>
      <c r="P145" s="25">
        <f t="shared" si="22"/>
        <v>46528.767271437144</v>
      </c>
      <c r="Q145" s="25"/>
    </row>
    <row r="146" spans="1:17" ht="14.25" customHeight="1" x14ac:dyDescent="0.25">
      <c r="A146" s="29" t="str">
        <f t="shared" si="17"/>
        <v/>
      </c>
      <c r="B146" s="3">
        <f t="shared" si="23"/>
        <v>871.96000000000015</v>
      </c>
      <c r="C146" s="30">
        <v>5.54</v>
      </c>
      <c r="D146" s="31"/>
      <c r="E146" s="1" t="s">
        <v>198</v>
      </c>
      <c r="F146" s="38" t="s">
        <v>312</v>
      </c>
      <c r="G146" s="32"/>
      <c r="H146" s="33"/>
      <c r="I146" s="34">
        <f t="shared" si="25"/>
        <v>46528.778813103811</v>
      </c>
      <c r="J146" s="35" t="str">
        <f t="shared" si="24"/>
        <v/>
      </c>
      <c r="K146" s="24">
        <f t="shared" si="20"/>
        <v>20</v>
      </c>
      <c r="L146" s="24"/>
      <c r="M146" s="24">
        <f t="shared" si="18"/>
        <v>871.96000000000015</v>
      </c>
      <c r="N146" s="25">
        <f t="shared" si="21"/>
        <v>46528.778813103811</v>
      </c>
      <c r="O146" s="25">
        <f t="shared" si="19"/>
        <v>46528.778813103811</v>
      </c>
      <c r="P146" s="25">
        <f t="shared" si="22"/>
        <v>46528.778813103811</v>
      </c>
      <c r="Q146" s="25"/>
    </row>
    <row r="147" spans="1:17" ht="14.25" customHeight="1" x14ac:dyDescent="0.25">
      <c r="A147" s="29" t="str">
        <f t="shared" ref="A147:A174" si="26">IF(DAY($P147)&lt;&gt;DAY($P146),$P147,"")</f>
        <v/>
      </c>
      <c r="B147" s="3">
        <f t="shared" si="23"/>
        <v>875.85000000000014</v>
      </c>
      <c r="C147" s="30">
        <v>3.89</v>
      </c>
      <c r="D147" s="31"/>
      <c r="E147" t="s">
        <v>211</v>
      </c>
      <c r="F147" s="1" t="s">
        <v>312</v>
      </c>
      <c r="G147" s="32"/>
      <c r="H147" s="33"/>
      <c r="I147" s="34">
        <f t="shared" si="25"/>
        <v>46528.786917270474</v>
      </c>
      <c r="J147" s="35" t="str">
        <f t="shared" si="24"/>
        <v/>
      </c>
      <c r="K147" s="24">
        <f t="shared" si="20"/>
        <v>20</v>
      </c>
      <c r="L147" s="24">
        <v>1</v>
      </c>
      <c r="M147" s="24">
        <f t="shared" si="18"/>
        <v>875.85000000000014</v>
      </c>
      <c r="N147" s="25">
        <f t="shared" si="21"/>
        <v>46528.786917270474</v>
      </c>
      <c r="O147" s="25">
        <f t="shared" si="19"/>
        <v>46528.786917270474</v>
      </c>
      <c r="P147" s="25">
        <f t="shared" si="22"/>
        <v>46528.786917270474</v>
      </c>
      <c r="Q147" s="25"/>
    </row>
    <row r="148" spans="1:17" ht="14.25" customHeight="1" x14ac:dyDescent="0.25">
      <c r="A148" s="29" t="str">
        <f t="shared" si="26"/>
        <v/>
      </c>
      <c r="B148" s="3">
        <f t="shared" si="23"/>
        <v>879.80000000000018</v>
      </c>
      <c r="C148" s="30">
        <v>3.95</v>
      </c>
      <c r="D148" s="31"/>
      <c r="E148" t="s">
        <v>212</v>
      </c>
      <c r="F148" s="38" t="s">
        <v>312</v>
      </c>
      <c r="G148" s="32"/>
      <c r="H148" s="33"/>
      <c r="I148" s="34">
        <f t="shared" si="25"/>
        <v>46528.795146437144</v>
      </c>
      <c r="J148" s="35" t="str">
        <f t="shared" si="24"/>
        <v/>
      </c>
      <c r="K148" s="24">
        <f t="shared" si="20"/>
        <v>20</v>
      </c>
      <c r="L148" s="24"/>
      <c r="M148" s="24">
        <f t="shared" si="18"/>
        <v>879.80000000000018</v>
      </c>
      <c r="N148" s="25">
        <f t="shared" si="21"/>
        <v>46528.795146437144</v>
      </c>
      <c r="O148" s="25">
        <f t="shared" si="19"/>
        <v>46528.795146437144</v>
      </c>
      <c r="P148" s="25">
        <f t="shared" si="22"/>
        <v>46528.795146437144</v>
      </c>
      <c r="Q148" s="25"/>
    </row>
    <row r="149" spans="1:17" ht="14.25" customHeight="1" x14ac:dyDescent="0.25">
      <c r="A149" s="29"/>
      <c r="B149" s="3">
        <f t="shared" si="23"/>
        <v>881.87000000000023</v>
      </c>
      <c r="C149" s="30">
        <v>2.0699999999999998</v>
      </c>
      <c r="D149" s="31"/>
      <c r="E149" t="s">
        <v>313</v>
      </c>
      <c r="F149" s="38" t="s">
        <v>312</v>
      </c>
      <c r="G149" s="32"/>
      <c r="H149" s="33"/>
      <c r="I149" s="34">
        <f t="shared" si="25"/>
        <v>46528.799458937145</v>
      </c>
      <c r="J149" s="35"/>
      <c r="K149" s="24">
        <f t="shared" si="20"/>
        <v>20</v>
      </c>
      <c r="L149" s="24">
        <v>1</v>
      </c>
      <c r="M149" s="24">
        <f t="shared" si="18"/>
        <v>881.87000000000023</v>
      </c>
      <c r="N149" s="25">
        <f t="shared" si="21"/>
        <v>46528.799458937145</v>
      </c>
      <c r="O149" s="25">
        <f t="shared" si="19"/>
        <v>46528.799458937145</v>
      </c>
      <c r="P149" s="25">
        <f t="shared" si="22"/>
        <v>46528.799458937145</v>
      </c>
      <c r="Q149" s="25"/>
    </row>
    <row r="150" spans="1:17" ht="14.25" customHeight="1" x14ac:dyDescent="0.25">
      <c r="A150" s="29"/>
      <c r="B150" s="3">
        <f t="shared" si="23"/>
        <v>884.17000000000019</v>
      </c>
      <c r="C150" s="30">
        <v>2.2999999999999998</v>
      </c>
      <c r="D150" s="31"/>
      <c r="E150" t="s">
        <v>314</v>
      </c>
      <c r="F150" s="38" t="s">
        <v>312</v>
      </c>
      <c r="G150" s="32"/>
      <c r="H150" s="33"/>
      <c r="I150" s="34">
        <f t="shared" si="25"/>
        <v>46528.804250603811</v>
      </c>
      <c r="J150" s="35"/>
      <c r="K150" s="24">
        <f t="shared" si="20"/>
        <v>20</v>
      </c>
      <c r="L150" s="24"/>
      <c r="M150" s="24">
        <f t="shared" si="18"/>
        <v>884.17000000000019</v>
      </c>
      <c r="N150" s="25">
        <f t="shared" si="21"/>
        <v>46528.804250603811</v>
      </c>
      <c r="O150" s="25">
        <f t="shared" si="19"/>
        <v>46528.804250603811</v>
      </c>
      <c r="P150" s="25">
        <f t="shared" si="22"/>
        <v>46528.804250603811</v>
      </c>
      <c r="Q150" s="25"/>
    </row>
    <row r="151" spans="1:17" ht="14.25" customHeight="1" x14ac:dyDescent="0.25">
      <c r="A151" s="29" t="str">
        <f>IF(DAY($P151)&lt;&gt;DAY($P148),$P151,"")</f>
        <v/>
      </c>
      <c r="B151" s="3">
        <f t="shared" si="23"/>
        <v>885.92000000000019</v>
      </c>
      <c r="C151" s="30">
        <v>1.75</v>
      </c>
      <c r="D151" s="31"/>
      <c r="E151" s="1" t="s">
        <v>199</v>
      </c>
      <c r="F151" s="38" t="s">
        <v>315</v>
      </c>
      <c r="G151" s="32"/>
      <c r="H151" s="33"/>
      <c r="I151" s="34">
        <f>IF($C151="",$P148,$N151)</f>
        <v>46528.807896437145</v>
      </c>
      <c r="J151" s="35" t="str">
        <f t="shared" si="24"/>
        <v/>
      </c>
      <c r="K151" s="24">
        <f t="shared" si="20"/>
        <v>20</v>
      </c>
      <c r="L151" s="24">
        <v>1</v>
      </c>
      <c r="M151" s="24">
        <f t="shared" si="18"/>
        <v>885.92000000000019</v>
      </c>
      <c r="N151" s="25">
        <f t="shared" si="21"/>
        <v>46528.807896437145</v>
      </c>
      <c r="O151" s="25">
        <f t="shared" si="19"/>
        <v>46528.807896437145</v>
      </c>
      <c r="P151" s="25">
        <f t="shared" si="22"/>
        <v>46528.807896437145</v>
      </c>
      <c r="Q151" s="25"/>
    </row>
    <row r="152" spans="1:17" ht="14.25" customHeight="1" x14ac:dyDescent="0.25">
      <c r="A152" s="29" t="str">
        <f t="shared" si="26"/>
        <v/>
      </c>
      <c r="B152" s="3">
        <f t="shared" si="23"/>
        <v>899.92000000000019</v>
      </c>
      <c r="C152" s="30">
        <v>14</v>
      </c>
      <c r="D152" s="31"/>
      <c r="E152" t="s">
        <v>213</v>
      </c>
      <c r="F152" s="38" t="s">
        <v>316</v>
      </c>
      <c r="G152" s="32"/>
      <c r="H152" s="33"/>
      <c r="I152" s="34">
        <f t="shared" si="25"/>
        <v>46528.837063103812</v>
      </c>
      <c r="J152" s="35" t="str">
        <f t="shared" si="24"/>
        <v/>
      </c>
      <c r="K152" s="24">
        <f t="shared" si="20"/>
        <v>20</v>
      </c>
      <c r="L152" s="24"/>
      <c r="M152" s="24">
        <f t="shared" si="18"/>
        <v>899.92000000000019</v>
      </c>
      <c r="N152" s="25">
        <f t="shared" si="21"/>
        <v>46528.837063103812</v>
      </c>
      <c r="O152" s="25">
        <f t="shared" si="19"/>
        <v>46528.837063103812</v>
      </c>
      <c r="P152" s="25">
        <f t="shared" si="22"/>
        <v>46528.837063103812</v>
      </c>
      <c r="Q152" s="25"/>
    </row>
    <row r="153" spans="1:17" ht="14.25" customHeight="1" x14ac:dyDescent="0.25">
      <c r="A153" s="29" t="str">
        <f t="shared" si="26"/>
        <v/>
      </c>
      <c r="B153" s="3">
        <f t="shared" si="23"/>
        <v>910.4100000000002</v>
      </c>
      <c r="C153" s="30">
        <v>10.49</v>
      </c>
      <c r="D153" s="31"/>
      <c r="E153" t="s">
        <v>204</v>
      </c>
      <c r="F153" s="1" t="s">
        <v>316</v>
      </c>
      <c r="G153" s="32"/>
      <c r="H153" s="33"/>
      <c r="I153" s="34">
        <f t="shared" si="25"/>
        <v>46528.858917270481</v>
      </c>
      <c r="J153" s="35" t="str">
        <f t="shared" si="24"/>
        <v/>
      </c>
      <c r="K153" s="24">
        <f t="shared" si="20"/>
        <v>20</v>
      </c>
      <c r="L153" s="24">
        <v>1</v>
      </c>
      <c r="M153" s="24">
        <f t="shared" si="18"/>
        <v>910.4100000000002</v>
      </c>
      <c r="N153" s="25">
        <f t="shared" si="21"/>
        <v>46528.858917270481</v>
      </c>
      <c r="O153" s="25">
        <f t="shared" si="19"/>
        <v>46528.858917270481</v>
      </c>
      <c r="P153" s="25">
        <f t="shared" si="22"/>
        <v>46528.858917270481</v>
      </c>
      <c r="Q153" s="25"/>
    </row>
    <row r="154" spans="1:17" ht="14.25" customHeight="1" x14ac:dyDescent="0.25">
      <c r="A154" s="29" t="str">
        <f t="shared" si="26"/>
        <v/>
      </c>
      <c r="B154" s="3">
        <f t="shared" si="23"/>
        <v>918.95000000000016</v>
      </c>
      <c r="C154" s="30">
        <v>8.5399999999999991</v>
      </c>
      <c r="D154" s="31"/>
      <c r="E154" t="s">
        <v>196</v>
      </c>
      <c r="F154" s="38" t="s">
        <v>316</v>
      </c>
      <c r="G154" s="32"/>
      <c r="H154" s="33"/>
      <c r="I154" s="34">
        <f t="shared" si="25"/>
        <v>46528.876708937147</v>
      </c>
      <c r="J154" s="35" t="str">
        <f t="shared" si="24"/>
        <v/>
      </c>
      <c r="K154" s="24">
        <f t="shared" si="20"/>
        <v>20</v>
      </c>
      <c r="L154" s="24"/>
      <c r="M154" s="24">
        <f t="shared" si="18"/>
        <v>918.95000000000016</v>
      </c>
      <c r="N154" s="25">
        <f t="shared" si="21"/>
        <v>46528.876708937147</v>
      </c>
      <c r="O154" s="25">
        <f t="shared" si="19"/>
        <v>46528.876708937147</v>
      </c>
      <c r="P154" s="25">
        <f t="shared" si="22"/>
        <v>46528.876708937147</v>
      </c>
      <c r="Q154" s="25"/>
    </row>
    <row r="155" spans="1:17" ht="14.25" customHeight="1" x14ac:dyDescent="0.25">
      <c r="A155" s="29" t="str">
        <f t="shared" si="26"/>
        <v/>
      </c>
      <c r="B155" s="3">
        <f t="shared" si="23"/>
        <v>923.4000000000002</v>
      </c>
      <c r="C155" s="30">
        <v>4.45</v>
      </c>
      <c r="D155" s="31"/>
      <c r="E155" t="s">
        <v>205</v>
      </c>
      <c r="F155" s="1" t="s">
        <v>316</v>
      </c>
      <c r="G155" s="32"/>
      <c r="H155" s="33"/>
      <c r="I155" s="34">
        <f t="shared" si="25"/>
        <v>46528.885979770479</v>
      </c>
      <c r="J155" s="35" t="str">
        <f t="shared" si="24"/>
        <v/>
      </c>
      <c r="K155" s="24">
        <f t="shared" si="20"/>
        <v>20</v>
      </c>
      <c r="L155" s="24">
        <v>1</v>
      </c>
      <c r="M155" s="24">
        <f t="shared" si="18"/>
        <v>923.4000000000002</v>
      </c>
      <c r="N155" s="25">
        <f t="shared" si="21"/>
        <v>46528.885979770479</v>
      </c>
      <c r="O155" s="25">
        <f t="shared" si="19"/>
        <v>46528.885979770479</v>
      </c>
      <c r="P155" s="25">
        <f t="shared" si="22"/>
        <v>46528.885979770479</v>
      </c>
      <c r="Q155" s="25"/>
    </row>
    <row r="156" spans="1:17" ht="14.25" customHeight="1" x14ac:dyDescent="0.25">
      <c r="A156" s="29" t="str">
        <f t="shared" si="26"/>
        <v/>
      </c>
      <c r="B156" s="3">
        <f t="shared" si="23"/>
        <v>926.22000000000025</v>
      </c>
      <c r="C156" s="30">
        <v>2.82</v>
      </c>
      <c r="D156" s="31"/>
      <c r="E156" t="s">
        <v>203</v>
      </c>
      <c r="F156" s="38" t="s">
        <v>316</v>
      </c>
      <c r="G156" s="32"/>
      <c r="H156" s="33"/>
      <c r="I156" s="34">
        <f t="shared" si="25"/>
        <v>46528.891854770482</v>
      </c>
      <c r="J156" s="35" t="str">
        <f t="shared" si="24"/>
        <v/>
      </c>
      <c r="K156" s="24">
        <f t="shared" si="20"/>
        <v>20</v>
      </c>
      <c r="L156" s="24"/>
      <c r="M156" s="24">
        <f t="shared" si="18"/>
        <v>926.22000000000025</v>
      </c>
      <c r="N156" s="25">
        <f t="shared" si="21"/>
        <v>46528.891854770482</v>
      </c>
      <c r="O156" s="25">
        <f t="shared" si="19"/>
        <v>46528.891854770482</v>
      </c>
      <c r="P156" s="25">
        <f t="shared" si="22"/>
        <v>46528.891854770482</v>
      </c>
      <c r="Q156" s="25"/>
    </row>
    <row r="157" spans="1:17" ht="14.25" customHeight="1" x14ac:dyDescent="0.25">
      <c r="A157" s="29" t="str">
        <f t="shared" si="26"/>
        <v/>
      </c>
      <c r="B157" s="3">
        <f t="shared" si="23"/>
        <v>928.33000000000027</v>
      </c>
      <c r="C157" s="30">
        <v>2.11</v>
      </c>
      <c r="D157" s="31"/>
      <c r="E157" t="s">
        <v>206</v>
      </c>
      <c r="F157" s="1" t="s">
        <v>317</v>
      </c>
      <c r="G157" s="32"/>
      <c r="H157" s="33"/>
      <c r="I157" s="34">
        <f t="shared" si="25"/>
        <v>46528.896250603815</v>
      </c>
      <c r="J157" s="35" t="str">
        <f t="shared" si="24"/>
        <v/>
      </c>
      <c r="K157" s="24">
        <f t="shared" si="20"/>
        <v>20</v>
      </c>
      <c r="L157" s="24">
        <v>1</v>
      </c>
      <c r="M157" s="24">
        <f t="shared" si="18"/>
        <v>928.33000000000027</v>
      </c>
      <c r="N157" s="25">
        <f t="shared" si="21"/>
        <v>46528.896250603815</v>
      </c>
      <c r="O157" s="25">
        <f t="shared" si="19"/>
        <v>46528.896250603815</v>
      </c>
      <c r="P157" s="25">
        <f t="shared" si="22"/>
        <v>46528.896250603815</v>
      </c>
      <c r="Q157" s="25"/>
    </row>
    <row r="158" spans="1:17" ht="14.25" customHeight="1" x14ac:dyDescent="0.25">
      <c r="A158" s="29" t="str">
        <f t="shared" si="26"/>
        <v/>
      </c>
      <c r="B158" s="3">
        <f t="shared" si="23"/>
        <v>933.76000000000022</v>
      </c>
      <c r="C158" s="30">
        <v>5.43</v>
      </c>
      <c r="D158" s="31"/>
      <c r="E158" t="s">
        <v>201</v>
      </c>
      <c r="F158" s="38" t="s">
        <v>318</v>
      </c>
      <c r="G158" s="32"/>
      <c r="H158" s="33"/>
      <c r="I158" s="34">
        <f t="shared" si="25"/>
        <v>46528.907563103814</v>
      </c>
      <c r="J158" s="35" t="str">
        <f t="shared" si="24"/>
        <v/>
      </c>
      <c r="K158" s="24">
        <f t="shared" si="20"/>
        <v>20</v>
      </c>
      <c r="L158" s="24"/>
      <c r="M158" s="24">
        <f t="shared" si="18"/>
        <v>933.76000000000022</v>
      </c>
      <c r="N158" s="25">
        <f t="shared" si="21"/>
        <v>46528.907563103814</v>
      </c>
      <c r="O158" s="25">
        <f t="shared" si="19"/>
        <v>46528.907563103814</v>
      </c>
      <c r="P158" s="25">
        <f t="shared" si="22"/>
        <v>46528.907563103814</v>
      </c>
      <c r="Q158" s="25"/>
    </row>
    <row r="159" spans="1:17" ht="14.25" customHeight="1" x14ac:dyDescent="0.25">
      <c r="A159" s="29" t="str">
        <f t="shared" si="26"/>
        <v/>
      </c>
      <c r="B159" s="3">
        <f t="shared" si="23"/>
        <v>936.7800000000002</v>
      </c>
      <c r="C159" s="30">
        <v>3.02</v>
      </c>
      <c r="D159" s="31"/>
      <c r="E159" t="s">
        <v>194</v>
      </c>
      <c r="F159" s="1" t="s">
        <v>318</v>
      </c>
      <c r="G159" s="32"/>
      <c r="H159" s="33"/>
      <c r="I159" s="34">
        <f t="shared" si="25"/>
        <v>46528.913854770479</v>
      </c>
      <c r="J159" s="35" t="str">
        <f t="shared" si="24"/>
        <v/>
      </c>
      <c r="K159" s="24">
        <f t="shared" si="20"/>
        <v>20</v>
      </c>
      <c r="L159" s="24">
        <v>1</v>
      </c>
      <c r="M159" s="24">
        <f t="shared" si="18"/>
        <v>936.7800000000002</v>
      </c>
      <c r="N159" s="25">
        <f t="shared" si="21"/>
        <v>46528.913854770479</v>
      </c>
      <c r="O159" s="25">
        <f t="shared" si="19"/>
        <v>46528.913854770479</v>
      </c>
      <c r="P159" s="25">
        <f t="shared" si="22"/>
        <v>46528.913854770479</v>
      </c>
      <c r="Q159" s="25"/>
    </row>
    <row r="160" spans="1:17" ht="14.25" customHeight="1" x14ac:dyDescent="0.25">
      <c r="A160" s="29" t="str">
        <f t="shared" si="26"/>
        <v/>
      </c>
      <c r="B160" s="3">
        <f t="shared" si="23"/>
        <v>943.98000000000025</v>
      </c>
      <c r="C160" s="30">
        <v>7.2</v>
      </c>
      <c r="D160" s="31"/>
      <c r="E160" t="s">
        <v>207</v>
      </c>
      <c r="F160" s="38" t="s">
        <v>318</v>
      </c>
      <c r="G160" s="32"/>
      <c r="H160" s="33"/>
      <c r="I160" s="34">
        <f t="shared" si="25"/>
        <v>46528.928854770478</v>
      </c>
      <c r="J160" s="35" t="str">
        <f t="shared" si="24"/>
        <v/>
      </c>
      <c r="K160" s="24">
        <f t="shared" si="20"/>
        <v>20</v>
      </c>
      <c r="L160" s="24"/>
      <c r="M160" s="24">
        <f t="shared" si="18"/>
        <v>943.98000000000025</v>
      </c>
      <c r="N160" s="25">
        <f t="shared" si="21"/>
        <v>46528.928854770478</v>
      </c>
      <c r="O160" s="25">
        <f t="shared" si="19"/>
        <v>46528.928854770478</v>
      </c>
      <c r="P160" s="25">
        <f t="shared" si="22"/>
        <v>46528.928854770478</v>
      </c>
      <c r="Q160" s="25"/>
    </row>
    <row r="161" spans="1:17" ht="14.25" customHeight="1" x14ac:dyDescent="0.25">
      <c r="A161" s="29" t="str">
        <f t="shared" si="26"/>
        <v/>
      </c>
      <c r="B161" s="3">
        <f t="shared" si="23"/>
        <v>945.6600000000002</v>
      </c>
      <c r="C161" s="30">
        <v>1.68</v>
      </c>
      <c r="D161" s="31"/>
      <c r="E161" s="1" t="s">
        <v>200</v>
      </c>
      <c r="F161" s="1" t="s">
        <v>318</v>
      </c>
      <c r="G161" s="32"/>
      <c r="H161" s="33"/>
      <c r="I161" s="34">
        <f t="shared" si="25"/>
        <v>46528.932354770477</v>
      </c>
      <c r="J161" s="35" t="str">
        <f t="shared" si="24"/>
        <v/>
      </c>
      <c r="K161" s="24">
        <f t="shared" si="20"/>
        <v>20</v>
      </c>
      <c r="L161" s="24">
        <v>1</v>
      </c>
      <c r="M161" s="24">
        <f t="shared" si="18"/>
        <v>945.6600000000002</v>
      </c>
      <c r="N161" s="25">
        <f t="shared" si="21"/>
        <v>46528.932354770477</v>
      </c>
      <c r="O161" s="25">
        <f t="shared" si="19"/>
        <v>46528.932354770477</v>
      </c>
      <c r="P161" s="25">
        <f t="shared" si="22"/>
        <v>46528.932354770477</v>
      </c>
      <c r="Q161" s="25"/>
    </row>
    <row r="162" spans="1:17" ht="14.25" customHeight="1" x14ac:dyDescent="0.25">
      <c r="A162" s="29" t="str">
        <f t="shared" si="26"/>
        <v/>
      </c>
      <c r="B162" s="3">
        <f t="shared" si="23"/>
        <v>949.01000000000022</v>
      </c>
      <c r="C162" s="30">
        <v>3.35</v>
      </c>
      <c r="D162" s="31"/>
      <c r="E162" s="38" t="s">
        <v>202</v>
      </c>
      <c r="F162" s="38" t="s">
        <v>318</v>
      </c>
      <c r="G162" s="32"/>
      <c r="H162" s="33"/>
      <c r="I162" s="34">
        <f t="shared" si="25"/>
        <v>46528.939333937145</v>
      </c>
      <c r="J162" s="35" t="str">
        <f t="shared" si="24"/>
        <v/>
      </c>
      <c r="K162" s="24">
        <f t="shared" si="20"/>
        <v>20</v>
      </c>
      <c r="L162" s="24"/>
      <c r="M162" s="24">
        <f t="shared" si="18"/>
        <v>949.01000000000022</v>
      </c>
      <c r="N162" s="25">
        <f t="shared" si="21"/>
        <v>46528.939333937145</v>
      </c>
      <c r="O162" s="25">
        <f t="shared" si="19"/>
        <v>46528.939333937145</v>
      </c>
      <c r="P162" s="25">
        <f t="shared" si="22"/>
        <v>46528.939333937145</v>
      </c>
      <c r="Q162" s="25"/>
    </row>
    <row r="163" spans="1:17" ht="14.25" customHeight="1" x14ac:dyDescent="0.25">
      <c r="A163" s="29" t="str">
        <f t="shared" si="26"/>
        <v/>
      </c>
      <c r="B163" s="3">
        <f t="shared" si="23"/>
        <v>951.55000000000018</v>
      </c>
      <c r="C163" s="30">
        <v>2.54</v>
      </c>
      <c r="D163" s="31"/>
      <c r="E163" s="1" t="s">
        <v>197</v>
      </c>
      <c r="F163" s="1" t="s">
        <v>318</v>
      </c>
      <c r="G163" s="32"/>
      <c r="H163" s="33"/>
      <c r="I163" s="34">
        <f t="shared" si="25"/>
        <v>46528.944625603814</v>
      </c>
      <c r="J163" s="35" t="str">
        <f t="shared" si="24"/>
        <v/>
      </c>
      <c r="K163" s="24">
        <f t="shared" si="20"/>
        <v>20</v>
      </c>
      <c r="L163" s="24">
        <v>1</v>
      </c>
      <c r="M163" s="24">
        <f t="shared" si="18"/>
        <v>951.55000000000018</v>
      </c>
      <c r="N163" s="25">
        <f t="shared" si="21"/>
        <v>46528.944625603814</v>
      </c>
      <c r="O163" s="25">
        <f t="shared" si="19"/>
        <v>46528.944625603814</v>
      </c>
      <c r="P163" s="25">
        <f t="shared" si="22"/>
        <v>46528.944625603814</v>
      </c>
      <c r="Q163" s="25"/>
    </row>
    <row r="164" spans="1:17" ht="14.25" customHeight="1" x14ac:dyDescent="0.25">
      <c r="A164" s="29" t="str">
        <f t="shared" si="26"/>
        <v/>
      </c>
      <c r="B164" s="3">
        <f t="shared" si="23"/>
        <v>954.1600000000002</v>
      </c>
      <c r="C164" s="30">
        <v>2.61</v>
      </c>
      <c r="D164" s="31" t="s">
        <v>19</v>
      </c>
      <c r="E164" s="38" t="s">
        <v>209</v>
      </c>
      <c r="F164" s="38" t="s">
        <v>320</v>
      </c>
      <c r="G164" s="32">
        <v>1.3888888888888888E-2</v>
      </c>
      <c r="H164" s="33"/>
      <c r="I164" s="34">
        <f t="shared" si="25"/>
        <v>46528.950063103817</v>
      </c>
      <c r="J164" s="35">
        <f t="shared" si="24"/>
        <v>46528.963951992708</v>
      </c>
      <c r="K164" s="24">
        <f t="shared" si="20"/>
        <v>20</v>
      </c>
      <c r="L164" s="24"/>
      <c r="M164" s="24">
        <f t="shared" si="18"/>
        <v>954.1600000000002</v>
      </c>
      <c r="N164" s="25">
        <f t="shared" si="21"/>
        <v>46528.950063103817</v>
      </c>
      <c r="O164" s="25">
        <f t="shared" si="19"/>
        <v>46528.963951992708</v>
      </c>
      <c r="P164" s="25">
        <f t="shared" si="22"/>
        <v>46528.950063103817</v>
      </c>
      <c r="Q164" s="25"/>
    </row>
    <row r="165" spans="1:17" ht="14.25" customHeight="1" x14ac:dyDescent="0.25">
      <c r="A165" s="29" t="str">
        <f t="shared" si="26"/>
        <v/>
      </c>
      <c r="B165" s="3">
        <f t="shared" si="23"/>
        <v>961.1600000000002</v>
      </c>
      <c r="C165" s="30">
        <v>7</v>
      </c>
      <c r="D165" s="31"/>
      <c r="E165" s="1" t="s">
        <v>195</v>
      </c>
      <c r="F165" s="1" t="s">
        <v>319</v>
      </c>
      <c r="G165" s="32"/>
      <c r="H165" s="33"/>
      <c r="I165" s="34">
        <f t="shared" si="25"/>
        <v>46528.978535326038</v>
      </c>
      <c r="J165" s="35" t="str">
        <f t="shared" si="24"/>
        <v/>
      </c>
      <c r="K165" s="24">
        <f t="shared" si="20"/>
        <v>20</v>
      </c>
      <c r="L165" s="24">
        <v>1</v>
      </c>
      <c r="M165" s="24">
        <f t="shared" si="18"/>
        <v>961.1600000000002</v>
      </c>
      <c r="N165" s="25">
        <f t="shared" si="21"/>
        <v>46528.978535326038</v>
      </c>
      <c r="O165" s="25">
        <f t="shared" si="19"/>
        <v>46528.978535326038</v>
      </c>
      <c r="P165" s="25">
        <f t="shared" si="22"/>
        <v>46528.978535326038</v>
      </c>
      <c r="Q165" s="25"/>
    </row>
    <row r="166" spans="1:17" ht="14.25" customHeight="1" x14ac:dyDescent="0.25">
      <c r="A166" s="29" t="str">
        <f t="shared" si="26"/>
        <v/>
      </c>
      <c r="B166" s="3">
        <f t="shared" si="23"/>
        <v>964.69000000000017</v>
      </c>
      <c r="C166" s="30">
        <v>3.53</v>
      </c>
      <c r="D166" s="31"/>
      <c r="E166" s="38" t="s">
        <v>210</v>
      </c>
      <c r="F166" s="38" t="s">
        <v>319</v>
      </c>
      <c r="G166" s="32"/>
      <c r="H166" s="33"/>
      <c r="I166" s="34">
        <f t="shared" si="25"/>
        <v>46528.985889492702</v>
      </c>
      <c r="J166" s="35" t="str">
        <f t="shared" si="24"/>
        <v/>
      </c>
      <c r="K166" s="24">
        <f t="shared" si="20"/>
        <v>20</v>
      </c>
      <c r="L166" s="24"/>
      <c r="M166" s="24">
        <f t="shared" si="18"/>
        <v>964.69000000000017</v>
      </c>
      <c r="N166" s="25">
        <f t="shared" si="21"/>
        <v>46528.985889492702</v>
      </c>
      <c r="O166" s="25">
        <f t="shared" si="19"/>
        <v>46528.985889492702</v>
      </c>
      <c r="P166" s="25">
        <f t="shared" si="22"/>
        <v>46528.985889492702</v>
      </c>
      <c r="Q166" s="25"/>
    </row>
    <row r="167" spans="1:17" ht="14.25" customHeight="1" x14ac:dyDescent="0.25">
      <c r="A167" s="29">
        <f t="shared" si="26"/>
        <v>46529.00143115937</v>
      </c>
      <c r="B167" s="3">
        <f t="shared" si="23"/>
        <v>972.1500000000002</v>
      </c>
      <c r="C167" s="30">
        <v>7.46</v>
      </c>
      <c r="D167" s="31"/>
      <c r="E167" s="1" t="s">
        <v>208</v>
      </c>
      <c r="F167" s="1" t="s">
        <v>319</v>
      </c>
      <c r="G167" s="32"/>
      <c r="H167" s="33"/>
      <c r="I167" s="34">
        <f t="shared" si="25"/>
        <v>46529.00143115937</v>
      </c>
      <c r="J167" s="35" t="str">
        <f t="shared" si="24"/>
        <v/>
      </c>
      <c r="K167" s="24">
        <f t="shared" si="20"/>
        <v>20</v>
      </c>
      <c r="L167" s="24">
        <v>1</v>
      </c>
      <c r="M167" s="24">
        <f t="shared" si="18"/>
        <v>972.1500000000002</v>
      </c>
      <c r="N167" s="25">
        <f t="shared" si="21"/>
        <v>46529.00143115937</v>
      </c>
      <c r="O167" s="25">
        <f t="shared" si="19"/>
        <v>46529.00143115937</v>
      </c>
      <c r="P167" s="25">
        <f t="shared" si="22"/>
        <v>46529.00143115937</v>
      </c>
      <c r="Q167" s="25"/>
    </row>
    <row r="168" spans="1:17" ht="14.25" customHeight="1" x14ac:dyDescent="0.25">
      <c r="A168" s="29" t="str">
        <f t="shared" si="26"/>
        <v/>
      </c>
      <c r="B168" s="3">
        <f t="shared" si="23"/>
        <v>978.20000000000016</v>
      </c>
      <c r="C168" s="30">
        <v>6.05</v>
      </c>
      <c r="D168" s="31"/>
      <c r="E168" s="38" t="s">
        <v>214</v>
      </c>
      <c r="F168" s="38" t="s">
        <v>319</v>
      </c>
      <c r="G168" s="32"/>
      <c r="H168" s="33"/>
      <c r="I168" s="34">
        <f t="shared" si="25"/>
        <v>46529.014035326036</v>
      </c>
      <c r="J168" s="35" t="str">
        <f t="shared" si="24"/>
        <v/>
      </c>
      <c r="K168" s="24">
        <f t="shared" si="20"/>
        <v>20</v>
      </c>
      <c r="L168" s="24"/>
      <c r="M168" s="24">
        <f t="shared" si="18"/>
        <v>978.20000000000016</v>
      </c>
      <c r="N168" s="25">
        <f t="shared" si="21"/>
        <v>46529.014035326036</v>
      </c>
      <c r="O168" s="25">
        <f t="shared" si="19"/>
        <v>46529.014035326036</v>
      </c>
      <c r="P168" s="25">
        <f t="shared" si="22"/>
        <v>46529.014035326036</v>
      </c>
      <c r="Q168" s="25"/>
    </row>
    <row r="169" spans="1:17" ht="14.25" customHeight="1" x14ac:dyDescent="0.25">
      <c r="A169" s="29" t="str">
        <f t="shared" si="26"/>
        <v/>
      </c>
      <c r="B169" s="3">
        <f t="shared" si="23"/>
        <v>987.07000000000016</v>
      </c>
      <c r="C169" s="30">
        <v>8.8699999999999992</v>
      </c>
      <c r="D169" s="31"/>
      <c r="E169" t="s">
        <v>218</v>
      </c>
      <c r="F169" s="1" t="s">
        <v>319</v>
      </c>
      <c r="G169" s="32"/>
      <c r="H169" s="33"/>
      <c r="I169" s="34">
        <f t="shared" si="25"/>
        <v>46529.032514492705</v>
      </c>
      <c r="J169" s="35" t="str">
        <f t="shared" si="24"/>
        <v/>
      </c>
      <c r="K169" s="24">
        <f t="shared" si="20"/>
        <v>20</v>
      </c>
      <c r="L169" s="24">
        <v>1</v>
      </c>
      <c r="M169" s="24">
        <f t="shared" si="18"/>
        <v>987.07000000000016</v>
      </c>
      <c r="N169" s="25">
        <f t="shared" si="21"/>
        <v>46529.032514492705</v>
      </c>
      <c r="O169" s="25">
        <f t="shared" si="19"/>
        <v>46529.032514492705</v>
      </c>
      <c r="P169" s="25">
        <f t="shared" si="22"/>
        <v>46529.032514492705</v>
      </c>
      <c r="Q169" s="25"/>
    </row>
    <row r="170" spans="1:17" ht="14.25" customHeight="1" x14ac:dyDescent="0.25">
      <c r="A170" s="29" t="str">
        <f t="shared" si="26"/>
        <v/>
      </c>
      <c r="B170" s="3">
        <f t="shared" si="23"/>
        <v>999.2800000000002</v>
      </c>
      <c r="C170" s="30">
        <v>12.21</v>
      </c>
      <c r="D170" s="31"/>
      <c r="E170" s="1" t="s">
        <v>216</v>
      </c>
      <c r="F170" s="38" t="s">
        <v>319</v>
      </c>
      <c r="G170" s="32"/>
      <c r="H170" s="33"/>
      <c r="I170" s="34">
        <f t="shared" si="25"/>
        <v>46529.057951992705</v>
      </c>
      <c r="J170" s="35" t="str">
        <f t="shared" si="24"/>
        <v/>
      </c>
      <c r="K170" s="24">
        <f t="shared" si="20"/>
        <v>20</v>
      </c>
      <c r="L170" s="24"/>
      <c r="M170" s="24">
        <f t="shared" si="18"/>
        <v>999.2800000000002</v>
      </c>
      <c r="N170" s="25">
        <f t="shared" si="21"/>
        <v>46529.057951992705</v>
      </c>
      <c r="O170" s="25">
        <f t="shared" si="19"/>
        <v>46529.057951992705</v>
      </c>
      <c r="P170" s="25">
        <f t="shared" si="22"/>
        <v>46529.057951992705</v>
      </c>
      <c r="Q170" s="25"/>
    </row>
    <row r="171" spans="1:17" ht="14.25" customHeight="1" x14ac:dyDescent="0.25">
      <c r="A171" s="29" t="str">
        <f t="shared" si="26"/>
        <v/>
      </c>
      <c r="B171" s="3">
        <f t="shared" si="23"/>
        <v>1009.1200000000002</v>
      </c>
      <c r="C171" s="30">
        <v>9.84</v>
      </c>
      <c r="D171" s="31"/>
      <c r="E171" s="38" t="s">
        <v>215</v>
      </c>
      <c r="F171" s="1" t="s">
        <v>321</v>
      </c>
      <c r="G171" s="32"/>
      <c r="H171" s="33"/>
      <c r="I171" s="34">
        <f t="shared" si="25"/>
        <v>46529.078451992704</v>
      </c>
      <c r="J171" s="35" t="str">
        <f t="shared" si="24"/>
        <v/>
      </c>
      <c r="K171" s="24">
        <f t="shared" si="20"/>
        <v>20</v>
      </c>
      <c r="L171" s="24">
        <v>1</v>
      </c>
      <c r="M171" s="24">
        <f t="shared" si="18"/>
        <v>1009.1200000000002</v>
      </c>
      <c r="N171" s="25">
        <f t="shared" si="21"/>
        <v>46529.078451992704</v>
      </c>
      <c r="O171" s="25">
        <f t="shared" si="19"/>
        <v>46529.078451992704</v>
      </c>
      <c r="P171" s="25">
        <f t="shared" si="22"/>
        <v>46529.078451992704</v>
      </c>
      <c r="Q171" s="25"/>
    </row>
    <row r="172" spans="1:17" ht="14.25" customHeight="1" x14ac:dyDescent="0.25">
      <c r="A172" s="29" t="str">
        <f t="shared" si="26"/>
        <v/>
      </c>
      <c r="B172" s="3">
        <f t="shared" si="23"/>
        <v>1018.6700000000002</v>
      </c>
      <c r="C172" s="30">
        <v>9.5500000000000007</v>
      </c>
      <c r="D172" s="31"/>
      <c r="E172" t="s">
        <v>217</v>
      </c>
      <c r="F172" s="38" t="s">
        <v>322</v>
      </c>
      <c r="G172" s="32"/>
      <c r="H172" s="33"/>
      <c r="I172" s="34">
        <f t="shared" si="25"/>
        <v>46529.098347826039</v>
      </c>
      <c r="J172" s="35" t="str">
        <f t="shared" si="24"/>
        <v/>
      </c>
      <c r="K172" s="24">
        <f t="shared" si="20"/>
        <v>20</v>
      </c>
      <c r="L172" s="24"/>
      <c r="M172" s="24">
        <f t="shared" si="18"/>
        <v>1018.6700000000002</v>
      </c>
      <c r="N172" s="25">
        <f t="shared" si="21"/>
        <v>46529.098347826039</v>
      </c>
      <c r="O172" s="25">
        <f t="shared" si="19"/>
        <v>46529.098347826039</v>
      </c>
      <c r="P172" s="25">
        <f t="shared" si="22"/>
        <v>46529.098347826039</v>
      </c>
      <c r="Q172" s="25"/>
    </row>
    <row r="173" spans="1:17" ht="14.25" customHeight="1" x14ac:dyDescent="0.25">
      <c r="A173" s="29" t="str">
        <f t="shared" si="26"/>
        <v/>
      </c>
      <c r="B173" s="3">
        <f t="shared" si="23"/>
        <v>1025.2700000000002</v>
      </c>
      <c r="C173" s="30">
        <v>6.6</v>
      </c>
      <c r="D173" s="31"/>
      <c r="E173" t="s">
        <v>219</v>
      </c>
      <c r="F173" s="1" t="s">
        <v>323</v>
      </c>
      <c r="G173" s="32"/>
      <c r="H173" s="33"/>
      <c r="I173" s="34">
        <f t="shared" si="25"/>
        <v>46529.112097826037</v>
      </c>
      <c r="J173" s="35" t="str">
        <f t="shared" si="24"/>
        <v/>
      </c>
      <c r="K173" s="24">
        <f t="shared" si="20"/>
        <v>20</v>
      </c>
      <c r="L173" s="24">
        <v>1</v>
      </c>
      <c r="M173" s="24">
        <f t="shared" si="18"/>
        <v>1025.2700000000002</v>
      </c>
      <c r="N173" s="25">
        <f t="shared" si="21"/>
        <v>46529.112097826037</v>
      </c>
      <c r="O173" s="25">
        <f t="shared" si="19"/>
        <v>46529.112097826037</v>
      </c>
      <c r="P173" s="25">
        <f t="shared" si="22"/>
        <v>46529.112097826037</v>
      </c>
      <c r="Q173" s="25"/>
    </row>
    <row r="174" spans="1:17" ht="14.25" customHeight="1" x14ac:dyDescent="0.25">
      <c r="A174" s="29" t="str">
        <f t="shared" si="26"/>
        <v/>
      </c>
      <c r="B174" s="3">
        <f t="shared" si="23"/>
        <v>1033.6200000000001</v>
      </c>
      <c r="C174" s="1">
        <v>8.35</v>
      </c>
      <c r="D174" s="31" t="s">
        <v>11</v>
      </c>
      <c r="E174" s="56" t="str">
        <f>VLOOKUP(initiales,diago,3,FALSE)</f>
        <v>Perpignan</v>
      </c>
      <c r="F174" s="57">
        <f>heure_limite</f>
        <v>46529.875</v>
      </c>
      <c r="G174" s="58"/>
      <c r="H174" s="59"/>
      <c r="I174" s="34">
        <f t="shared" si="25"/>
        <v>46529.129493659369</v>
      </c>
      <c r="J174" s="35" t="str">
        <f t="shared" ref="J174" si="27">IF($G174=0,"",$O174)</f>
        <v/>
      </c>
      <c r="K174" s="24">
        <f t="shared" si="20"/>
        <v>20</v>
      </c>
      <c r="L174" s="24"/>
      <c r="M174" s="24">
        <f t="shared" si="18"/>
        <v>1033.6200000000001</v>
      </c>
      <c r="N174" s="25">
        <f t="shared" si="21"/>
        <v>46529.129493659369</v>
      </c>
      <c r="O174" s="25">
        <f t="shared" si="19"/>
        <v>46529.129493659369</v>
      </c>
      <c r="P174" s="25">
        <f t="shared" si="22"/>
        <v>46529.129493659369</v>
      </c>
      <c r="Q174" s="25"/>
    </row>
    <row r="176" spans="1:17" ht="55.2" customHeight="1" x14ac:dyDescent="0.25">
      <c r="A176" s="71" t="s">
        <v>63</v>
      </c>
      <c r="B176" s="71"/>
      <c r="C176" s="71"/>
      <c r="D176" s="71"/>
      <c r="E176" s="71"/>
      <c r="F176" s="71"/>
      <c r="G176" s="71"/>
      <c r="H176" s="71"/>
      <c r="I176" s="71"/>
      <c r="J176" s="71"/>
    </row>
  </sheetData>
  <sheetProtection selectLockedCells="1" selectUnlockedCells="1"/>
  <mergeCells count="20">
    <mergeCell ref="H1:J1"/>
    <mergeCell ref="E3:G3"/>
    <mergeCell ref="A5:E5"/>
    <mergeCell ref="G5:J5"/>
    <mergeCell ref="A6:E11"/>
    <mergeCell ref="F6:G6"/>
    <mergeCell ref="H6:J6"/>
    <mergeCell ref="G7:J7"/>
    <mergeCell ref="G8:J8"/>
    <mergeCell ref="G9:J9"/>
    <mergeCell ref="A176:J176"/>
    <mergeCell ref="G10:J10"/>
    <mergeCell ref="G11:J11"/>
    <mergeCell ref="A13:A14"/>
    <mergeCell ref="B13:C13"/>
    <mergeCell ref="E13:E14"/>
    <mergeCell ref="F13:F14"/>
    <mergeCell ref="G13:G14"/>
    <mergeCell ref="H13:H14"/>
    <mergeCell ref="I13:J14"/>
  </mergeCells>
  <phoneticPr fontId="19" type="noConversion"/>
  <conditionalFormatting sqref="B15 I15">
    <cfRule type="expression" dxfId="134" priority="130" stopIfTrue="1">
      <formula>$L15=1</formula>
    </cfRule>
    <cfRule type="expression" dxfId="133" priority="131" stopIfTrue="1">
      <formula>TRUE</formula>
    </cfRule>
  </conditionalFormatting>
  <conditionalFormatting sqref="B16:B174 I16:J174">
    <cfRule type="expression" dxfId="132" priority="138" stopIfTrue="1">
      <formula>($G16&gt;0.125)*($L16=1)</formula>
    </cfRule>
    <cfRule type="expression" dxfId="131" priority="139" stopIfTrue="1">
      <formula>$G16&gt;0.125</formula>
    </cfRule>
    <cfRule type="expression" dxfId="130" priority="140" stopIfTrue="1">
      <formula>$L16=1</formula>
    </cfRule>
  </conditionalFormatting>
  <conditionalFormatting sqref="C24:D173 E75:E98 E46:E72 E119:E151 E161:E173 G25:H91 F92:H173 D174 H174">
    <cfRule type="expression" dxfId="129" priority="132" stopIfTrue="1">
      <formula>$L24=1</formula>
    </cfRule>
  </conditionalFormatting>
  <conditionalFormatting sqref="C24:D173 G25:H91 E46:E72 E75:E98 F92:H173 E119:E151 E161:E173 D174 H174">
    <cfRule type="expression" dxfId="128" priority="133" stopIfTrue="1">
      <formula>TRUE</formula>
    </cfRule>
  </conditionalFormatting>
  <conditionalFormatting sqref="C15:E15 G15:H15 J15 E174:G174">
    <cfRule type="expression" dxfId="127" priority="129" stopIfTrue="1">
      <formula>TRUE</formula>
    </cfRule>
    <cfRule type="expression" dxfId="126" priority="128" stopIfTrue="1">
      <formula>$L15=1</formula>
    </cfRule>
  </conditionalFormatting>
  <conditionalFormatting sqref="C16:H19 C19:D24 F20:H24 E21:E26 F25:F26 E28:E31 E42:E45 E94:E101">
    <cfRule type="expression" dxfId="125" priority="127" stopIfTrue="1">
      <formula>TRUE</formula>
    </cfRule>
  </conditionalFormatting>
  <conditionalFormatting sqref="E16:E17">
    <cfRule type="expression" dxfId="124" priority="144" stopIfTrue="1">
      <formula>TRUE</formula>
    </cfRule>
  </conditionalFormatting>
  <conditionalFormatting sqref="E17:E18 E41 E55 E109:E111 E119:E124">
    <cfRule type="expression" dxfId="123" priority="148" stopIfTrue="1">
      <formula>TRUE</formula>
    </cfRule>
  </conditionalFormatting>
  <conditionalFormatting sqref="E17:E18 E55 E97 E119:E124 E41 E109:E111">
    <cfRule type="expression" dxfId="122" priority="147" stopIfTrue="1">
      <formula>$L36=1</formula>
    </cfRule>
  </conditionalFormatting>
  <conditionalFormatting sqref="E18:E19 E37:E38 E68:E71 E120:E125 E138:E150">
    <cfRule type="expression" dxfId="121" priority="152" stopIfTrue="1">
      <formula>TRUE</formula>
    </cfRule>
  </conditionalFormatting>
  <conditionalFormatting sqref="E18:E19 E120:E125 E68:E71 E139:E146 E37:E38">
    <cfRule type="expression" dxfId="120" priority="151" stopIfTrue="1">
      <formula>$L33=1</formula>
    </cfRule>
  </conditionalFormatting>
  <conditionalFormatting sqref="E19:E20">
    <cfRule type="expression" dxfId="119" priority="156" stopIfTrue="1">
      <formula>TRUE</formula>
    </cfRule>
    <cfRule type="expression" dxfId="118" priority="155" stopIfTrue="1">
      <formula>$L25=1</formula>
    </cfRule>
  </conditionalFormatting>
  <conditionalFormatting sqref="E20:E21">
    <cfRule type="expression" dxfId="117" priority="159" stopIfTrue="1">
      <formula>$L24=1</formula>
    </cfRule>
    <cfRule type="expression" dxfId="116" priority="160" stopIfTrue="1">
      <formula>TRUE</formula>
    </cfRule>
  </conditionalFormatting>
  <conditionalFormatting sqref="E21:E22">
    <cfRule type="expression" dxfId="115" priority="197" stopIfTrue="1">
      <formula>$L32=1</formula>
    </cfRule>
    <cfRule type="expression" dxfId="114" priority="198" stopIfTrue="1">
      <formula>TRUE</formula>
    </cfRule>
  </conditionalFormatting>
  <conditionalFormatting sqref="E21:E23">
    <cfRule type="expression" dxfId="113" priority="164" stopIfTrue="1">
      <formula>TRUE</formula>
    </cfRule>
    <cfRule type="expression" dxfId="112" priority="163" stopIfTrue="1">
      <formula>$L30=1</formula>
    </cfRule>
  </conditionalFormatting>
  <conditionalFormatting sqref="E23:E25 E159:E167">
    <cfRule type="expression" dxfId="111" priority="168" stopIfTrue="1">
      <formula>TRUE</formula>
    </cfRule>
    <cfRule type="expression" dxfId="110" priority="167" stopIfTrue="1">
      <formula>$L26=1</formula>
    </cfRule>
  </conditionalFormatting>
  <conditionalFormatting sqref="E25:E27 E110:E113 E154:E160">
    <cfRule type="expression" dxfId="109" priority="176" stopIfTrue="1">
      <formula>TRUE</formula>
    </cfRule>
  </conditionalFormatting>
  <conditionalFormatting sqref="E25:E27 E154:E159 E110:E113">
    <cfRule type="expression" dxfId="108" priority="175" stopIfTrue="1">
      <formula>$L39=1</formula>
    </cfRule>
  </conditionalFormatting>
  <conditionalFormatting sqref="E26:E28 E49">
    <cfRule type="expression" dxfId="107" priority="180" stopIfTrue="1">
      <formula>TRUE</formula>
    </cfRule>
    <cfRule type="expression" dxfId="106" priority="179" stopIfTrue="1">
      <formula>$L34=1</formula>
    </cfRule>
  </conditionalFormatting>
  <conditionalFormatting sqref="E27:E28 E44:E45">
    <cfRule type="expression" dxfId="105" priority="188" stopIfTrue="1">
      <formula>TRUE</formula>
    </cfRule>
  </conditionalFormatting>
  <conditionalFormatting sqref="E27:E28 E94:E97 E44:E45">
    <cfRule type="expression" dxfId="104" priority="187" stopIfTrue="1">
      <formula>$L45=1</formula>
    </cfRule>
  </conditionalFormatting>
  <conditionalFormatting sqref="E28:E30">
    <cfRule type="expression" dxfId="103" priority="189" stopIfTrue="1">
      <formula>$L35=1</formula>
    </cfRule>
    <cfRule type="expression" dxfId="102" priority="190" stopIfTrue="1">
      <formula>TRUE</formula>
    </cfRule>
  </conditionalFormatting>
  <conditionalFormatting sqref="E29 E147:E150 E152:E168">
    <cfRule type="expression" dxfId="101" priority="338" stopIfTrue="1">
      <formula>TRUE</formula>
    </cfRule>
  </conditionalFormatting>
  <conditionalFormatting sqref="E29:E31">
    <cfRule type="expression" dxfId="100" priority="194" stopIfTrue="1">
      <formula>TRUE</formula>
    </cfRule>
    <cfRule type="expression" dxfId="99" priority="193" stopIfTrue="1">
      <formula>$L31=1</formula>
    </cfRule>
  </conditionalFormatting>
  <conditionalFormatting sqref="E30:E32">
    <cfRule type="expression" dxfId="98" priority="195" stopIfTrue="1">
      <formula>$L40=1</formula>
    </cfRule>
    <cfRule type="expression" dxfId="97" priority="196" stopIfTrue="1">
      <formula>TRUE</formula>
    </cfRule>
  </conditionalFormatting>
  <conditionalFormatting sqref="E32:E33">
    <cfRule type="expression" dxfId="96" priority="67" stopIfTrue="1">
      <formula>TRUE</formula>
    </cfRule>
    <cfRule type="expression" dxfId="95" priority="66" stopIfTrue="1">
      <formula>$L32=1</formula>
    </cfRule>
  </conditionalFormatting>
  <conditionalFormatting sqref="E33:E36">
    <cfRule type="expression" dxfId="94" priority="57" stopIfTrue="1">
      <formula>TRUE</formula>
    </cfRule>
    <cfRule type="expression" dxfId="93" priority="56" stopIfTrue="1">
      <formula>$L33=1</formula>
    </cfRule>
  </conditionalFormatting>
  <conditionalFormatting sqref="E34:E35 E56:E57 E69:E70 E121:E126 E139:E146">
    <cfRule type="expression" dxfId="92" priority="246" stopIfTrue="1">
      <formula>TRUE</formula>
    </cfRule>
  </conditionalFormatting>
  <conditionalFormatting sqref="E36:E37 E43:E44">
    <cfRule type="expression" dxfId="91" priority="230" stopIfTrue="1">
      <formula>TRUE</formula>
    </cfRule>
  </conditionalFormatting>
  <conditionalFormatting sqref="E38:E39">
    <cfRule type="expression" dxfId="90" priority="53" stopIfTrue="1">
      <formula>TRUE</formula>
    </cfRule>
    <cfRule type="expression" dxfId="89" priority="52" stopIfTrue="1">
      <formula>$L38=1</formula>
    </cfRule>
  </conditionalFormatting>
  <conditionalFormatting sqref="E39:E40">
    <cfRule type="expression" dxfId="88" priority="51" stopIfTrue="1">
      <formula>TRUE</formula>
    </cfRule>
    <cfRule type="expression" dxfId="87" priority="50" stopIfTrue="1">
      <formula>$L39=1</formula>
    </cfRule>
  </conditionalFormatting>
  <conditionalFormatting sqref="E40:E41">
    <cfRule type="expression" dxfId="86" priority="49" stopIfTrue="1">
      <formula>TRUE</formula>
    </cfRule>
    <cfRule type="expression" dxfId="85" priority="48" stopIfTrue="1">
      <formula>$L40=1</formula>
    </cfRule>
  </conditionalFormatting>
  <conditionalFormatting sqref="E42 E66:E67">
    <cfRule type="expression" dxfId="84" priority="210" stopIfTrue="1">
      <formula>TRUE</formula>
    </cfRule>
  </conditionalFormatting>
  <conditionalFormatting sqref="E42:E43 E117:E119">
    <cfRule type="expression" dxfId="83" priority="213" stopIfTrue="1">
      <formula>$L71=1</formula>
    </cfRule>
    <cfRule type="expression" dxfId="82" priority="214" stopIfTrue="1">
      <formula>TRUE</formula>
    </cfRule>
  </conditionalFormatting>
  <conditionalFormatting sqref="E42:E45 E98:E101 C16:H19 C19:D24 F20:H24 E21:E26 F25:F26 E28:E31">
    <cfRule type="expression" dxfId="81" priority="126" stopIfTrue="1">
      <formula>$L16=1</formula>
    </cfRule>
  </conditionalFormatting>
  <conditionalFormatting sqref="E43:E44 E36:E37 E98:E99">
    <cfRule type="expression" dxfId="80" priority="229" stopIfTrue="1">
      <formula>$L59=1</formula>
    </cfRule>
  </conditionalFormatting>
  <conditionalFormatting sqref="E45:E46">
    <cfRule type="expression" dxfId="79" priority="47" stopIfTrue="1">
      <formula>TRUE</formula>
    </cfRule>
    <cfRule type="expression" dxfId="78" priority="46" stopIfTrue="1">
      <formula>$L45=1</formula>
    </cfRule>
  </conditionalFormatting>
  <conditionalFormatting sqref="E50:E51">
    <cfRule type="expression" dxfId="77" priority="39" stopIfTrue="1">
      <formula>TRUE</formula>
    </cfRule>
    <cfRule type="expression" dxfId="76" priority="38" stopIfTrue="1">
      <formula>$L50=1</formula>
    </cfRule>
  </conditionalFormatting>
  <conditionalFormatting sqref="E55">
    <cfRule type="expression" dxfId="75" priority="183" stopIfTrue="1">
      <formula>$L28=1</formula>
    </cfRule>
    <cfRule type="expression" dxfId="74" priority="184" stopIfTrue="1">
      <formula>TRUE</formula>
    </cfRule>
  </conditionalFormatting>
  <conditionalFormatting sqref="E55:E56 E98:E100">
    <cfRule type="expression" dxfId="73" priority="238" stopIfTrue="1">
      <formula>TRUE</formula>
    </cfRule>
  </conditionalFormatting>
  <conditionalFormatting sqref="E56:E57 E121:E126 E69:E70 E34:E35">
    <cfRule type="expression" dxfId="72" priority="245" stopIfTrue="1">
      <formula>$L47=1</formula>
    </cfRule>
  </conditionalFormatting>
  <conditionalFormatting sqref="E57:E58">
    <cfRule type="expression" dxfId="71" priority="372" stopIfTrue="1">
      <formula>TRUE</formula>
    </cfRule>
    <cfRule type="expression" dxfId="70" priority="371" stopIfTrue="1">
      <formula>$L63=1</formula>
    </cfRule>
  </conditionalFormatting>
  <conditionalFormatting sqref="E67:E68 E136:E140">
    <cfRule type="expression" dxfId="69" priority="233" stopIfTrue="1">
      <formula>$L75=1</formula>
    </cfRule>
    <cfRule type="expression" dxfId="68" priority="234" stopIfTrue="1">
      <formula>TRUE</formula>
    </cfRule>
  </conditionalFormatting>
  <conditionalFormatting sqref="E71:E72 E135:E142 E152:E162">
    <cfRule type="expression" dxfId="67" priority="206" stopIfTrue="1">
      <formula>TRUE</formula>
    </cfRule>
  </conditionalFormatting>
  <conditionalFormatting sqref="E72">
    <cfRule type="expression" dxfId="66" priority="242" stopIfTrue="1">
      <formula>TRUE</formula>
    </cfRule>
    <cfRule type="expression" dxfId="65" priority="241" stopIfTrue="1">
      <formula>$L77=1</formula>
    </cfRule>
  </conditionalFormatting>
  <conditionalFormatting sqref="E73:E74">
    <cfRule type="expression" dxfId="64" priority="7" stopIfTrue="1">
      <formula>TRUE</formula>
    </cfRule>
    <cfRule type="expression" dxfId="63" priority="6" stopIfTrue="1">
      <formula>$L73=1</formula>
    </cfRule>
  </conditionalFormatting>
  <conditionalFormatting sqref="E76 E16:E17">
    <cfRule type="expression" dxfId="62" priority="143" stopIfTrue="1">
      <formula>$L37=1</formula>
    </cfRule>
  </conditionalFormatting>
  <conditionalFormatting sqref="E76:E78 E80:E82 E95:E97">
    <cfRule type="expression" dxfId="61" priority="254" stopIfTrue="1">
      <formula>TRUE</formula>
    </cfRule>
  </conditionalFormatting>
  <conditionalFormatting sqref="E76:E78 E95:E97 E80:E82">
    <cfRule type="expression" dxfId="60" priority="253" stopIfTrue="1">
      <formula>$L102=1</formula>
    </cfRule>
  </conditionalFormatting>
  <conditionalFormatting sqref="E77 E75">
    <cfRule type="expression" dxfId="59" priority="413" stopIfTrue="1">
      <formula>#REF!=1</formula>
    </cfRule>
  </conditionalFormatting>
  <conditionalFormatting sqref="E77:E79 E91:E93">
    <cfRule type="expression" dxfId="58" priority="257" stopIfTrue="1">
      <formula>$L105=1</formula>
    </cfRule>
    <cfRule type="expression" dxfId="57" priority="258" stopIfTrue="1">
      <formula>TRUE</formula>
    </cfRule>
  </conditionalFormatting>
  <conditionalFormatting sqref="E78:E79 E123:E128">
    <cfRule type="expression" dxfId="56" priority="262" stopIfTrue="1">
      <formula>TRUE</formula>
    </cfRule>
    <cfRule type="expression" dxfId="55" priority="261" stopIfTrue="1">
      <formula>$L95=1</formula>
    </cfRule>
  </conditionalFormatting>
  <conditionalFormatting sqref="E79:E81">
    <cfRule type="expression" dxfId="54" priority="265" stopIfTrue="1">
      <formula>$L109=1</formula>
    </cfRule>
    <cfRule type="expression" dxfId="53" priority="266" stopIfTrue="1">
      <formula>TRUE</formula>
    </cfRule>
  </conditionalFormatting>
  <conditionalFormatting sqref="E80">
    <cfRule type="expression" dxfId="52" priority="406" stopIfTrue="1">
      <formula>#REF!=1</formula>
    </cfRule>
    <cfRule type="expression" dxfId="51" priority="407" stopIfTrue="1">
      <formula>TRUE</formula>
    </cfRule>
  </conditionalFormatting>
  <conditionalFormatting sqref="E81:E83">
    <cfRule type="expression" dxfId="50" priority="408" stopIfTrue="1">
      <formula>$L104=1</formula>
    </cfRule>
    <cfRule type="expression" dxfId="49" priority="409" stopIfTrue="1">
      <formula>TRUE</formula>
    </cfRule>
  </conditionalFormatting>
  <conditionalFormatting sqref="E87:E89">
    <cfRule type="expression" dxfId="48" priority="31" stopIfTrue="1">
      <formula>TRUE</formula>
    </cfRule>
    <cfRule type="expression" dxfId="47" priority="30" stopIfTrue="1">
      <formula>$L87=1</formula>
    </cfRule>
  </conditionalFormatting>
  <conditionalFormatting sqref="E95">
    <cfRule type="expression" dxfId="46" priority="5" stopIfTrue="1">
      <formula>TRUE</formula>
    </cfRule>
    <cfRule type="expression" dxfId="45" priority="4" stopIfTrue="1">
      <formula>$L95=1</formula>
    </cfRule>
  </conditionalFormatting>
  <conditionalFormatting sqref="E97">
    <cfRule type="expression" dxfId="44" priority="2" stopIfTrue="1">
      <formula>$L97=1</formula>
    </cfRule>
    <cfRule type="expression" dxfId="43" priority="3" stopIfTrue="1">
      <formula>TRUE</formula>
    </cfRule>
  </conditionalFormatting>
  <conditionalFormatting sqref="E98:E100 E55:E56">
    <cfRule type="expression" dxfId="42" priority="237" stopIfTrue="1">
      <formula>$L67=1</formula>
    </cfRule>
  </conditionalFormatting>
  <conditionalFormatting sqref="E100:E112">
    <cfRule type="expression" dxfId="41" priority="28" stopIfTrue="1">
      <formula>$L100=1</formula>
    </cfRule>
    <cfRule type="expression" dxfId="40" priority="29" stopIfTrue="1">
      <formula>TRUE</formula>
    </cfRule>
  </conditionalFormatting>
  <conditionalFormatting sqref="E105:E110 E118:E123">
    <cfRule type="expression" dxfId="39" priority="202" stopIfTrue="1">
      <formula>TRUE</formula>
    </cfRule>
    <cfRule type="expression" dxfId="38" priority="201" stopIfTrue="1">
      <formula>$L129=1</formula>
    </cfRule>
  </conditionalFormatting>
  <conditionalFormatting sqref="E106:E108">
    <cfRule type="expression" dxfId="37" priority="276" stopIfTrue="1">
      <formula>TRUE</formula>
    </cfRule>
    <cfRule type="expression" dxfId="36" priority="275" stopIfTrue="1">
      <formula>$L122=1</formula>
    </cfRule>
  </conditionalFormatting>
  <conditionalFormatting sqref="E107:E109">
    <cfRule type="expression" dxfId="35" priority="280" stopIfTrue="1">
      <formula>TRUE</formula>
    </cfRule>
    <cfRule type="expression" dxfId="34" priority="279" stopIfTrue="1">
      <formula>$L134=1</formula>
    </cfRule>
  </conditionalFormatting>
  <conditionalFormatting sqref="E110:E112 E137:E144">
    <cfRule type="expression" dxfId="33" priority="284" stopIfTrue="1">
      <formula>TRUE</formula>
    </cfRule>
  </conditionalFormatting>
  <conditionalFormatting sqref="E111:E122">
    <cfRule type="expression" dxfId="32" priority="24" stopIfTrue="1">
      <formula>$L111=1</formula>
    </cfRule>
    <cfRule type="expression" dxfId="31" priority="25" stopIfTrue="1">
      <formula>TRUE</formula>
    </cfRule>
  </conditionalFormatting>
  <conditionalFormatting sqref="E115:E120">
    <cfRule type="expression" dxfId="30" priority="22" stopIfTrue="1">
      <formula>$L115=1</formula>
    </cfRule>
    <cfRule type="expression" dxfId="29" priority="23" stopIfTrue="1">
      <formula>TRUE</formula>
    </cfRule>
  </conditionalFormatting>
  <conditionalFormatting sqref="E116:E121">
    <cfRule type="expression" dxfId="28" priority="269" stopIfTrue="1">
      <formula>$L141=1</formula>
    </cfRule>
    <cfRule type="expression" dxfId="27" priority="270" stopIfTrue="1">
      <formula>TRUE</formula>
    </cfRule>
  </conditionalFormatting>
  <conditionalFormatting sqref="E120:E122">
    <cfRule type="expression" dxfId="26" priority="472" stopIfTrue="1">
      <formula>TRUE</formula>
    </cfRule>
    <cfRule type="expression" dxfId="25" priority="471" stopIfTrue="1">
      <formula>$L151=1</formula>
    </cfRule>
  </conditionalFormatting>
  <conditionalFormatting sqref="E122:E126">
    <cfRule type="expression" dxfId="24" priority="249" stopIfTrue="1">
      <formula>$L144=1</formula>
    </cfRule>
  </conditionalFormatting>
  <conditionalFormatting sqref="E122:E127 E75:E77">
    <cfRule type="expression" dxfId="23" priority="250" stopIfTrue="1">
      <formula>TRUE</formula>
    </cfRule>
  </conditionalFormatting>
  <conditionalFormatting sqref="E127">
    <cfRule type="expression" dxfId="22" priority="470" stopIfTrue="1">
      <formula>$L151=1</formula>
    </cfRule>
  </conditionalFormatting>
  <conditionalFormatting sqref="E135:E142">
    <cfRule type="expression" dxfId="21" priority="464" stopIfTrue="1">
      <formula>$L153=1</formula>
    </cfRule>
  </conditionalFormatting>
  <conditionalFormatting sqref="E137:E139 E110:E112">
    <cfRule type="expression" dxfId="20" priority="283" stopIfTrue="1">
      <formula>$L119=1</formula>
    </cfRule>
  </conditionalFormatting>
  <conditionalFormatting sqref="E138:E145">
    <cfRule type="expression" dxfId="19" priority="473" stopIfTrue="1">
      <formula>$L155=1</formula>
    </cfRule>
  </conditionalFormatting>
  <conditionalFormatting sqref="E140:E144">
    <cfRule type="expression" dxfId="18" priority="466" stopIfTrue="1">
      <formula>$L151=1</formula>
    </cfRule>
  </conditionalFormatting>
  <conditionalFormatting sqref="E140:E147 E97 E66:E67 E42">
    <cfRule type="expression" dxfId="17" priority="209" stopIfTrue="1">
      <formula>$L62=1</formula>
    </cfRule>
  </conditionalFormatting>
  <conditionalFormatting sqref="E141:E143">
    <cfRule type="expression" dxfId="16" priority="460" stopIfTrue="1">
      <formula>$L151=1</formula>
    </cfRule>
    <cfRule type="expression" dxfId="15" priority="461" stopIfTrue="1">
      <formula>TRUE</formula>
    </cfRule>
  </conditionalFormatting>
  <conditionalFormatting sqref="E142:E150 E152:E168">
    <cfRule type="expression" dxfId="14" priority="14" stopIfTrue="1">
      <formula>$L142=1</formula>
    </cfRule>
    <cfRule type="expression" dxfId="13" priority="15" stopIfTrue="1">
      <formula>TRUE</formula>
    </cfRule>
  </conditionalFormatting>
  <conditionalFormatting sqref="E147:E150 E152:E168 E29">
    <cfRule type="expression" dxfId="12" priority="337" stopIfTrue="1">
      <formula>#REF!=1</formula>
    </cfRule>
  </conditionalFormatting>
  <conditionalFormatting sqref="E152:E162">
    <cfRule type="expression" dxfId="11" priority="430" stopIfTrue="1">
      <formula>#REF!=1</formula>
    </cfRule>
  </conditionalFormatting>
  <conditionalFormatting sqref="E154:E157 E71:E72 E141:E150">
    <cfRule type="expression" dxfId="10" priority="205" stopIfTrue="1">
      <formula>$L87=1</formula>
    </cfRule>
  </conditionalFormatting>
  <conditionalFormatting sqref="E160">
    <cfRule type="expression" dxfId="9" priority="490" stopIfTrue="1">
      <formula>#REF!=1</formula>
    </cfRule>
  </conditionalFormatting>
  <conditionalFormatting sqref="E160:E161">
    <cfRule type="expression" dxfId="8" priority="449" stopIfTrue="1">
      <formula>TRUE</formula>
    </cfRule>
  </conditionalFormatting>
  <conditionalFormatting sqref="E169:E173">
    <cfRule type="expression" dxfId="7" priority="353" stopIfTrue="1">
      <formula>#REF!=1</formula>
    </cfRule>
    <cfRule type="expression" dxfId="6" priority="354" stopIfTrue="1">
      <formula>TRUE</formula>
    </cfRule>
  </conditionalFormatting>
  <conditionalFormatting sqref="F15">
    <cfRule type="expression" dxfId="5" priority="134" stopIfTrue="1">
      <formula>$L15=1</formula>
    </cfRule>
    <cfRule type="expression" dxfId="4" priority="135" stopIfTrue="1">
      <formula>TRUE</formula>
    </cfRule>
  </conditionalFormatting>
  <conditionalFormatting sqref="F27:F91">
    <cfRule type="expression" dxfId="3" priority="9" stopIfTrue="1">
      <formula>TRUE</formula>
    </cfRule>
    <cfRule type="expression" dxfId="2" priority="8" stopIfTrue="1">
      <formula>$L27=1</formula>
    </cfRule>
  </conditionalFormatting>
  <conditionalFormatting sqref="F89 F91">
    <cfRule type="expression" dxfId="1" priority="11" stopIfTrue="1">
      <formula>TRUE</formula>
    </cfRule>
    <cfRule type="expression" dxfId="0" priority="10" stopIfTrue="1">
      <formula>$L89=1</formula>
    </cfRule>
  </conditionalFormatting>
  <printOptions horizontalCentered="1"/>
  <pageMargins left="0.19652777777777777" right="0.19652777777777777" top="0.35416666666666669" bottom="0.35416666666666669" header="0.51180555555555551" footer="0.51180555555555551"/>
  <pageSetup paperSize="9" scale="92" firstPageNumber="0" orientation="portrait" horizontalDpi="300" verticalDpi="300" r:id="rId1"/>
  <headerFooter alignWithMargins="0"/>
  <rowBreaks count="1" manualBreakCount="1">
    <brk id="54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12</vt:i4>
      </vt:variant>
    </vt:vector>
  </HeadingPairs>
  <TitlesOfParts>
    <vt:vector size="13" baseType="lpstr">
      <vt:lpstr>Fr-VF</vt:lpstr>
      <vt:lpstr>'Fr-VF'!délai</vt:lpstr>
      <vt:lpstr>'Fr-VF'!diago</vt:lpstr>
      <vt:lpstr>'Fr-VF'!Heure_arrivée</vt:lpstr>
      <vt:lpstr>'Fr-VF'!heure_départ</vt:lpstr>
      <vt:lpstr>'Fr-VF'!heure_limite</vt:lpstr>
      <vt:lpstr>'Fr-VF'!Impression_des_titres</vt:lpstr>
      <vt:lpstr>'Fr-VF'!initiales</vt:lpstr>
      <vt:lpstr>'Fr-VF'!km_arrivée</vt:lpstr>
      <vt:lpstr>'Fr-VF'!km_départ</vt:lpstr>
      <vt:lpstr>'Fr-VF'!ville_arrivée</vt:lpstr>
      <vt:lpstr>'Fr-VF'!ville_départ</vt:lpstr>
      <vt:lpstr>'Fr-VF'!Zone_d_impression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Stéphanie CALLUAUD</dc:creator>
  <cp:lastModifiedBy>Eric JABY</cp:lastModifiedBy>
  <dcterms:created xsi:type="dcterms:W3CDTF">2021-03-08T08:31:25Z</dcterms:created>
  <dcterms:modified xsi:type="dcterms:W3CDTF">2026-10-12T14:39:35Z</dcterms:modified>
</cp:coreProperties>
</file>